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7" activeTab="11"/>
  </bookViews>
  <sheets>
    <sheet name="ARTGRES" sheetId="1" r:id="rId1"/>
    <sheet name="Bilanci " sheetId="2" r:id="rId2"/>
    <sheet name="PASQYRA E TE ARDHURAVE" sheetId="3" r:id="rId3"/>
    <sheet name="Pasqyra e leviz.se kap." sheetId="4" r:id="rId4"/>
    <sheet name="CASH-FLOW" sheetId="5" r:id="rId5"/>
    <sheet name="GJENDJA E AQ" sheetId="6" r:id="rId6"/>
    <sheet name="Pasq.e amortiz." sheetId="7" r:id="rId7"/>
    <sheet name="TVSH" sheetId="8" r:id="rId8"/>
    <sheet name="bankat" sheetId="9" r:id="rId9"/>
    <sheet name="Klientet" sheetId="10" r:id="rId10"/>
    <sheet name="Zhdoganimet" sheetId="11" r:id="rId11"/>
    <sheet name="shenime sqaruese per shpenz." sheetId="12" r:id="rId12"/>
  </sheets>
  <definedNames/>
  <calcPr fullCalcOnLoad="1"/>
</workbook>
</file>

<file path=xl/sharedStrings.xml><?xml version="1.0" encoding="utf-8"?>
<sst xmlns="http://schemas.openxmlformats.org/spreadsheetml/2006/main" count="409" uniqueCount="316">
  <si>
    <t>Qira</t>
  </si>
  <si>
    <t>Sherbime bankare</t>
  </si>
  <si>
    <t>Viti 2010</t>
  </si>
  <si>
    <t>Kapital aksionar</t>
  </si>
  <si>
    <t xml:space="preserve">Aktive afatgjata materiale </t>
  </si>
  <si>
    <t>Furnitor</t>
  </si>
  <si>
    <t>Detyrime ndaj punonjesve, sigurime etj</t>
  </si>
  <si>
    <t>Aktivet monetare</t>
  </si>
  <si>
    <t>Tvsh e zbritshme</t>
  </si>
  <si>
    <t>Tatim fitimi</t>
  </si>
  <si>
    <t>Fitimi (humbja)e vitit financiar</t>
  </si>
  <si>
    <t>Aktivet afatgjata jo materiale</t>
  </si>
  <si>
    <t>Detyrime te tjera</t>
  </si>
  <si>
    <t>AKTIVET</t>
  </si>
  <si>
    <t>I</t>
  </si>
  <si>
    <t>AKTIVET AFATSHKURTERA</t>
  </si>
  <si>
    <t xml:space="preserve">Llogari e kerkesa te arktueshme </t>
  </si>
  <si>
    <t>Inventari</t>
  </si>
  <si>
    <t>II</t>
  </si>
  <si>
    <t>AKTIVET AFATGJATA</t>
  </si>
  <si>
    <t>Investimet financiare afatgjata</t>
  </si>
  <si>
    <t>Aktive biologjike afatgjata</t>
  </si>
  <si>
    <t>Kapitali aksionar I papaguar</t>
  </si>
  <si>
    <t>TOTALI I AKTIVEVE (I + II)</t>
  </si>
  <si>
    <t>DETYRIMET DHE KAPITALI</t>
  </si>
  <si>
    <t>DETYRIME AFATSHKURTERA</t>
  </si>
  <si>
    <t>DETYRIME AFATGJATA</t>
  </si>
  <si>
    <t>Huate afatgjata</t>
  </si>
  <si>
    <t>Huamarrje te tjera afatgjata</t>
  </si>
  <si>
    <t xml:space="preserve">TOTALI I DETYRIMEVE </t>
  </si>
  <si>
    <t>III</t>
  </si>
  <si>
    <t>KAPITALI</t>
  </si>
  <si>
    <t>Kapitali i nenshkruar</t>
  </si>
  <si>
    <t>Kapitali i derdhur</t>
  </si>
  <si>
    <t>Primi I aksionit</t>
  </si>
  <si>
    <t>Rezerva statusore</t>
  </si>
  <si>
    <t>Rezerva ligjore</t>
  </si>
  <si>
    <t>TOTALI I KAPITALIT (III)</t>
  </si>
  <si>
    <t>TOTALI I DETYRIMEVE &amp; KAPITALIT (I, II, III)</t>
  </si>
  <si>
    <t>Perfaqesuesi Ligjor</t>
  </si>
  <si>
    <t xml:space="preserve">PASQYRA E TE ARDHURAVE               </t>
  </si>
  <si>
    <t>Formati 1 - Klasifikimi sipas natyres</t>
  </si>
  <si>
    <t>VITI 2010</t>
  </si>
  <si>
    <t>Shitjet neto (Gjithsej 1 +2+3 )</t>
  </si>
  <si>
    <t>Ndryshimet ne inventarin e produkteve te gatshme dhe te punes ne proces (pakesimet njihen si shpenzime dhe rritjet si pakesim I shpenzimeve,shpenzime negaitve)</t>
  </si>
  <si>
    <t>Puna e kryer nga njesia ekonomike raportuese per qellimet e veta dhe e kapitalizuar</t>
  </si>
  <si>
    <t>Shp.te tjera nga veprim.e shfrytezimit (-)</t>
  </si>
  <si>
    <t>Shpenzime te personelit  dhe sig.shoqerore (-)</t>
  </si>
  <si>
    <t>Renia ne vlere(zhvleresimi) dhe amortizimi (-)</t>
  </si>
  <si>
    <t>Fitim (humbja) nga veprim. e shfrytezimit</t>
  </si>
  <si>
    <t>Te ardhurat dhe shpenzimet financiare nga njesite e kontrolluara</t>
  </si>
  <si>
    <t>Te ardhurat  financiare (+)</t>
  </si>
  <si>
    <t>Fitimi (humbja)para tatimit</t>
  </si>
  <si>
    <t>Fitimi (humbja) neto e vitit financiar</t>
  </si>
  <si>
    <t>Pjesa e fitimit neto per aksioneret e shoq.meme</t>
  </si>
  <si>
    <t>Pjesa e fitimit neto per aksioneret e pakices</t>
  </si>
  <si>
    <t>Nr</t>
  </si>
  <si>
    <t xml:space="preserve">Pershkrimi I elementeve     </t>
  </si>
  <si>
    <t>Fluksi I parave nga veprimtarite e shfrytezimit</t>
  </si>
  <si>
    <t>Paraja neto nga veprimtarite e shfrytezimit</t>
  </si>
  <si>
    <t>Fluksi parave nga veprimtarite investuese</t>
  </si>
  <si>
    <t>Blerjet e kompanise se kontrolluar minus parate e arketuara</t>
  </si>
  <si>
    <t xml:space="preserve">Blerjet e aktiveve afatgjata materiale </t>
  </si>
  <si>
    <t>Paraja neto e perdorur nga veprimtarite investuese</t>
  </si>
  <si>
    <t>Fluksi I parave nga aktivitetet financiare</t>
  </si>
  <si>
    <t>Paraja neto e perdorur nga veprimtarite financiare</t>
  </si>
  <si>
    <t>IV</t>
  </si>
  <si>
    <t>Rritja / (renia) neto e mjeteve monetare</t>
  </si>
  <si>
    <t>Mjete monetare ne fillim te periudhes kontabel</t>
  </si>
  <si>
    <t>V</t>
  </si>
  <si>
    <t>Mjete monetare ne fund te periudhes kontabel</t>
  </si>
  <si>
    <t xml:space="preserve">                                         GJENDJA DHE NDRYSHIMET AKTIVEVE AFATGJATA  ME VLEREN BRUTO</t>
  </si>
  <si>
    <t>GJENDJA NE CELJE TE USHTRIMIT</t>
  </si>
  <si>
    <t>Shtesa Gjate Ushtrimit</t>
  </si>
  <si>
    <t>Pakesimi gjate ushtrimit</t>
  </si>
  <si>
    <t>GJENDJA NE MBYLLJE TE USHTRIMIT</t>
  </si>
  <si>
    <t>KONTRIBUTE NE KAPITAL</t>
  </si>
  <si>
    <t>BLERE DHE KRIJUAR</t>
  </si>
  <si>
    <t>SHTESA TE TJERA</t>
  </si>
  <si>
    <t>RIVLERESIME</t>
  </si>
  <si>
    <t>GJITHSEJ</t>
  </si>
  <si>
    <t>SHITJE</t>
  </si>
  <si>
    <t>NXJERRE JASHTE PERDORIMIT</t>
  </si>
  <si>
    <t>PAKESIME TE TJERA</t>
  </si>
  <si>
    <t>KORRIGJIMI I VLERES BRUTO</t>
  </si>
  <si>
    <t>I    AKTIVE AFATGJATA JOMATERIALE</t>
  </si>
  <si>
    <t>1- Shpenzime te nisjes dhe zgjerimit</t>
  </si>
  <si>
    <t>2-Shpenzime te kerkimeve te aplikuara dhe zhvillimeve</t>
  </si>
  <si>
    <t>3-Koncesione ,patenta,marka dhe vlera e te drejta te ngjashme</t>
  </si>
  <si>
    <t>4-Fond tregtar</t>
  </si>
  <si>
    <t>6-Ne proces dhe pagesa pjesore</t>
  </si>
  <si>
    <t>II AKTIVE AFATGJATA MATERIALE</t>
  </si>
  <si>
    <t>7-TOKA,TROJE,TERRENE</t>
  </si>
  <si>
    <t>8-Ndertesa</t>
  </si>
  <si>
    <t>9-Ndertime dhe instalime te pergj.</t>
  </si>
  <si>
    <t>10-Instalime teknike,makineri,paisje,vegla,instrumente</t>
  </si>
  <si>
    <t>11-Mjete transporti ( veture leasing )</t>
  </si>
  <si>
    <t>12-Paisje zyre dhe informatike</t>
  </si>
  <si>
    <t>13-Gje e gjalle pune e prodhimi</t>
  </si>
  <si>
    <t>14-Kultura dru-frutore</t>
  </si>
  <si>
    <t>15-Te tjera ne shfrytezim</t>
  </si>
  <si>
    <t>16-Ne proces dhe pagesa pjesore</t>
  </si>
  <si>
    <t xml:space="preserve">                       TOTAL (I+II)</t>
  </si>
  <si>
    <t>Rubrikat dhe postet</t>
  </si>
  <si>
    <t xml:space="preserve">           </t>
  </si>
  <si>
    <t xml:space="preserve">                                                              </t>
  </si>
  <si>
    <t>SHTESA</t>
  </si>
  <si>
    <t>Pakesime</t>
  </si>
  <si>
    <t>Shuma e akumuluar ne mbyllje te ushtrimit</t>
  </si>
  <si>
    <t xml:space="preserve">               Shuma e akumuluar ne celje te ushtrimit</t>
  </si>
  <si>
    <t>Plotesime te lidhura me nje rivleresim</t>
  </si>
  <si>
    <t>Amortizimi vjetor</t>
  </si>
  <si>
    <t>Gjithsej</t>
  </si>
  <si>
    <t>Element  te kaluar ne aktivitet qarkullues</t>
  </si>
  <si>
    <t>Elemente te shitur</t>
  </si>
  <si>
    <t>Elemente te nxjerre jashte perdorimit</t>
  </si>
  <si>
    <t>SHUMA</t>
  </si>
  <si>
    <t>Hemnolina SHORAJ</t>
  </si>
  <si>
    <t>Kapitali aksionar</t>
  </si>
  <si>
    <t xml:space="preserve">Rezerva </t>
  </si>
  <si>
    <t>Totali</t>
  </si>
  <si>
    <t>Dividendet e paguar</t>
  </si>
  <si>
    <t>Emetim I kapitalit aksionar</t>
  </si>
  <si>
    <t>Aksione te thesarit te riblera</t>
  </si>
  <si>
    <t>Pozicioni me 31 dhjetor 2010</t>
  </si>
  <si>
    <t>leke</t>
  </si>
  <si>
    <t>Shuma</t>
  </si>
  <si>
    <t xml:space="preserve">              Shuma</t>
  </si>
  <si>
    <t>II-  Shpenzime te tjera te shfrytezimit</t>
  </si>
  <si>
    <t xml:space="preserve"> leke</t>
  </si>
  <si>
    <t xml:space="preserve">Nipt: </t>
  </si>
  <si>
    <t>5-Te tjera ne shfrytezim</t>
  </si>
  <si>
    <t>Fitimi i pashperndare</t>
  </si>
  <si>
    <t xml:space="preserve">Fitimi (humbje) neto per periudhen kontabel </t>
  </si>
  <si>
    <r>
      <t>Mallrat,lendet e para dhe sherbimet</t>
    </r>
    <r>
      <rPr>
        <sz val="8"/>
        <rFont val="Calibri"/>
        <family val="2"/>
      </rPr>
      <t xml:space="preserve">  (-)</t>
    </r>
  </si>
  <si>
    <r>
      <t xml:space="preserve">                                   </t>
    </r>
    <r>
      <rPr>
        <b/>
        <sz val="11"/>
        <rFont val="Calibri"/>
        <family val="2"/>
      </rPr>
      <t xml:space="preserve">                                      PASQYRA E LEVIZJES TE KAPITALIT</t>
    </r>
  </si>
  <si>
    <r>
      <t xml:space="preserve">                                                                              </t>
    </r>
    <r>
      <rPr>
        <b/>
        <sz val="14"/>
        <rFont val="Calibri"/>
        <family val="2"/>
      </rPr>
      <t xml:space="preserve">   PASQYRA E AMORTIZIMEVE</t>
    </r>
  </si>
  <si>
    <t xml:space="preserve">Emertimi dhe Forma ligjore </t>
  </si>
  <si>
    <t>NIPT-i</t>
  </si>
  <si>
    <t xml:space="preserve">Adresa e Selise </t>
  </si>
  <si>
    <t>Data e krijimit</t>
  </si>
  <si>
    <t>Nr. Regjistrit Tregetar</t>
  </si>
  <si>
    <t xml:space="preserve">Veprimtaria  Kryesore </t>
  </si>
  <si>
    <t xml:space="preserve">       PASQYRAT   FINANCIARE </t>
  </si>
  <si>
    <t xml:space="preserve">              (Ne zbatim te Standartit Kombetar te Kontabilitetit  Nr. 2 dhe </t>
  </si>
  <si>
    <t xml:space="preserve">         Ligjit  nr. 9228 Date 29.04.2004 Per Kontabilitetin dhe Pasqyrat Financiare)</t>
  </si>
  <si>
    <t xml:space="preserve">Pasqyra Financiare  jane individuale </t>
  </si>
  <si>
    <t>Pasqyra Financiare  jane  te konsoliduara</t>
  </si>
  <si>
    <t xml:space="preserve">Pasqyra Financiare  jane  te shprehura ne </t>
  </si>
  <si>
    <t xml:space="preserve">Pasqyra Financiare  jane  te rrumbullakosura ne </t>
  </si>
  <si>
    <t xml:space="preserve">Periudha Kontabel e Pasqyrave Financiare </t>
  </si>
  <si>
    <t xml:space="preserve">Nga </t>
  </si>
  <si>
    <t xml:space="preserve">Deri </t>
  </si>
  <si>
    <t>TVSH</t>
  </si>
  <si>
    <t>Pasqyra e Fluksit te Parase (Metoda direkte)</t>
  </si>
  <si>
    <t>Viti Ushtrimor</t>
  </si>
  <si>
    <t>Parate e arketuara nga klientet</t>
  </si>
  <si>
    <t>Parate e paguara ndaj furnitoreve dhe punonjesve (-)</t>
  </si>
  <si>
    <t>Paga dhe Sigurime Shoqerore</t>
  </si>
  <si>
    <t>Interesi I arketuar</t>
  </si>
  <si>
    <t>Dividentet e arketuar</t>
  </si>
  <si>
    <t>Pagesa e detyrimeve te tjera (Taksa, Tvsh etj) (-)</t>
  </si>
  <si>
    <t>Te ardhura nga veprimtarite e shfrytezimit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</si>
  <si>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</si>
  <si>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</si>
  <si>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</si>
  <si>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</si>
  <si>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</si>
  <si>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aksioneve</t>
  </si>
  <si>
    <t>Provizione</t>
  </si>
  <si>
    <t>1-Makineri e Paisje zyre dhe informatike</t>
  </si>
  <si>
    <t>Parate e ardhura nga veprimtarite</t>
  </si>
  <si>
    <t>Prof. As. Dr. Agim Binaj</t>
  </si>
  <si>
    <t xml:space="preserve">Data e mbylljes  se Pasqyrave  Financiare </t>
  </si>
  <si>
    <t>Tregti import-eksport e te tjera</t>
  </si>
  <si>
    <t>SHOQERIA "ARTGRES" shpk</t>
  </si>
  <si>
    <t>K61330021P</t>
  </si>
  <si>
    <t>PICAR-VORE TIRANE</t>
  </si>
  <si>
    <t>09.01.2006</t>
  </si>
  <si>
    <t xml:space="preserve"> "ARTGRES" shpk</t>
  </si>
  <si>
    <t>Aktivet afatgjata (ne proces)</t>
  </si>
  <si>
    <t>Arti ELEZAJ</t>
  </si>
  <si>
    <t>Kontribute ortaku per investime</t>
  </si>
  <si>
    <t xml:space="preserve">Detyrime ndaj pronarit </t>
  </si>
  <si>
    <t>TVSH Dhjetorit</t>
  </si>
  <si>
    <t>Marredheniet e tjera</t>
  </si>
  <si>
    <t xml:space="preserve">Fitimet e pashperndara </t>
  </si>
  <si>
    <t>Rezerva te tjera (INVESTIME)</t>
  </si>
  <si>
    <t>Shpenzime financiare (-)</t>
  </si>
  <si>
    <t>Interes i paguar + Principal (kredi)</t>
  </si>
  <si>
    <t>Kontribute pronari</t>
  </si>
  <si>
    <t>Investime ortaket</t>
  </si>
  <si>
    <t>Te ardhura nga huamarrje afatgjata</t>
  </si>
  <si>
    <t>Pagesa detyrime te pronareve</t>
  </si>
  <si>
    <t>Rritje e rezervave</t>
  </si>
  <si>
    <t xml:space="preserve">I- Shpenzime te shfrytezimit (Lende te para,etj)         </t>
  </si>
  <si>
    <t xml:space="preserve">Blerje </t>
  </si>
  <si>
    <t>Takse doganore</t>
  </si>
  <si>
    <t>Transporte</t>
  </si>
  <si>
    <t>Roje</t>
  </si>
  <si>
    <t>Sigurim makine</t>
  </si>
  <si>
    <t>Bilance dhe ekspertize</t>
  </si>
  <si>
    <t>Taksa te ndryshme</t>
  </si>
  <si>
    <t>Kancelari</t>
  </si>
  <si>
    <t>Shpenzime te panjohura (gjoba)</t>
  </si>
  <si>
    <t>Telefona dhe internet</t>
  </si>
  <si>
    <t>NR</t>
  </si>
  <si>
    <t>DOKUMENTI</t>
  </si>
  <si>
    <t>VLEFTA E FATURES</t>
  </si>
  <si>
    <t>VLEFTA E DOGANES</t>
  </si>
  <si>
    <t>TAKSE DOGANORE</t>
  </si>
  <si>
    <t>Vlera e</t>
  </si>
  <si>
    <t>AKCIZA</t>
  </si>
  <si>
    <t>M / T</t>
  </si>
  <si>
    <t>DATE</t>
  </si>
  <si>
    <t>tatueshme</t>
  </si>
  <si>
    <t>TOTALI</t>
  </si>
  <si>
    <t>VITI 2011</t>
  </si>
  <si>
    <t xml:space="preserve">      01/01/2011</t>
  </si>
  <si>
    <t xml:space="preserve">      31/12/2011</t>
  </si>
  <si>
    <t>Periudha: 01.01.2011 - 31.12.2011</t>
  </si>
  <si>
    <t>Viti 2011</t>
  </si>
  <si>
    <t>Pozicioni me 01 Janar 2010</t>
  </si>
  <si>
    <t>Shenime sqaruese per  shpenzimet viti 2011</t>
  </si>
  <si>
    <t>Gjendja ne fillim 01.01.2011 (+)</t>
  </si>
  <si>
    <t>Gjendja ne fund 31.12.2011 (-)</t>
  </si>
  <si>
    <t>Pozicioni me 31 dhjetor 2011</t>
  </si>
  <si>
    <t xml:space="preserve">      27/03/2012</t>
  </si>
  <si>
    <t>Llogari e kerkesa te tjera te arktueshme (Riv.Tatimore)</t>
  </si>
  <si>
    <t>Paga te paguara teper</t>
  </si>
  <si>
    <t>Detyrime ndaj shtetit (T.A.P + Dogane)</t>
  </si>
  <si>
    <t>Provizione afatgjata (Aktive Falas)</t>
  </si>
  <si>
    <r>
      <t>Shpenzimet e tatimit mbi fitimin</t>
    </r>
    <r>
      <rPr>
        <sz val="10"/>
        <rFont val="Calibri"/>
        <family val="2"/>
      </rPr>
      <t xml:space="preserve"> (10%) (+ 23.538)</t>
    </r>
  </si>
  <si>
    <t>2- Paguar gjate vitit = 1.502.472 leke</t>
  </si>
  <si>
    <t>1- Sipas bilancit       =    816.540 leke</t>
  </si>
  <si>
    <t xml:space="preserve">Shenim: Per Tatim Fitimin viti 2011:              </t>
  </si>
  <si>
    <t xml:space="preserve">                   Teper (+) =     685.932 leke                    Norma e fitimit = 4.1%</t>
  </si>
  <si>
    <t>I- Per AAGJ nga viti 2010:</t>
  </si>
  <si>
    <t>Totali 1 =</t>
  </si>
  <si>
    <t>II- Per AAGJ gjate vitit 2011:</t>
  </si>
  <si>
    <t>Totali 2 =</t>
  </si>
  <si>
    <t>Totali (1+2) =</t>
  </si>
  <si>
    <t>Llogaritje e Amortizimit per vitin 2011:</t>
  </si>
  <si>
    <t xml:space="preserve">1- Vlera e mbetur  = 7.535.790 x 0.2 = </t>
  </si>
  <si>
    <t>1- Pajisje (05.04.2011) = 4.071.900 x 0.2/12 x 8   =</t>
  </si>
  <si>
    <t xml:space="preserve">2- Depozite (27.05.2011) = 105.375 x 0.2/12 x 7 = </t>
  </si>
  <si>
    <t>Leke</t>
  </si>
  <si>
    <t>Shpenzime te ndryshme</t>
  </si>
  <si>
    <t>Shenim: Per shpenzimet e panjohura eshte llogaritur tatim fitimi 10% (235.382 x 10%) = 23.538 leke</t>
  </si>
  <si>
    <t>PASQYRA PERMBLEDHESE E ZHDOGANIMEVE E VITIT 2011</t>
  </si>
  <si>
    <t>Shoqeria: "ARTGRES" SHPK</t>
  </si>
  <si>
    <t>Shoqeria "ARTGRES" shpk</t>
  </si>
  <si>
    <t>PASQYRA  E  TVSH-SE   2011</t>
  </si>
  <si>
    <t>Muajt</t>
  </si>
  <si>
    <t>Shitje</t>
  </si>
  <si>
    <t>Blerje</t>
  </si>
  <si>
    <t xml:space="preserve">Vlere </t>
  </si>
  <si>
    <t>TVSH e</t>
  </si>
  <si>
    <t>Eksporte</t>
  </si>
  <si>
    <t>Vlere e</t>
  </si>
  <si>
    <t xml:space="preserve">TVSH </t>
  </si>
  <si>
    <t>e Tatueshme</t>
  </si>
  <si>
    <t>Llogaritur</t>
  </si>
  <si>
    <t>Tatueshme</t>
  </si>
  <si>
    <t>e zbtitshme</t>
  </si>
  <si>
    <t>e perjashtuar</t>
  </si>
  <si>
    <t>kreditore</t>
  </si>
  <si>
    <t>e paguar</t>
  </si>
  <si>
    <t>Mbartur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</si>
  <si>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</si>
  <si>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</si>
  <si>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</si>
  <si>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</si>
  <si>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</si>
  <si>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</si>
  <si>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</si>
  <si>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</si>
  <si>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</si>
  <si>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</si>
  <si>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</si>
  <si>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</si>
  <si>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Nr.</t>
  </si>
  <si>
    <t>Emri</t>
  </si>
  <si>
    <t>Monedha</t>
  </si>
  <si>
    <t>Gjendja</t>
  </si>
  <si>
    <t>Gjendja ne mon.baze lek</t>
  </si>
  <si>
    <t>Lek</t>
  </si>
  <si>
    <t>Total</t>
  </si>
  <si>
    <t>Isuf BERBERI</t>
  </si>
  <si>
    <t>Kliente te ndryshem</t>
  </si>
  <si>
    <t>Sark</t>
  </si>
  <si>
    <t>Sinman</t>
  </si>
  <si>
    <t>Al Konstruksion GBI</t>
  </si>
  <si>
    <t>Bashkimi 2</t>
  </si>
  <si>
    <t>A.M.U</t>
  </si>
  <si>
    <t>Ed-Konstruksion</t>
  </si>
  <si>
    <t>AKS</t>
  </si>
  <si>
    <t>Marko 2</t>
  </si>
  <si>
    <t>Riviera</t>
  </si>
  <si>
    <t>Dajti Fn</t>
  </si>
  <si>
    <t>Hajdini</t>
  </si>
  <si>
    <t>Shpetim Sevaj</t>
  </si>
  <si>
    <t>Vellezerit Salillari</t>
  </si>
  <si>
    <t>Nje Maj</t>
  </si>
  <si>
    <t>Lim -En</t>
  </si>
  <si>
    <t>Oruci</t>
  </si>
  <si>
    <t>Vellezerit Kastrati</t>
  </si>
  <si>
    <t>Bullari</t>
  </si>
  <si>
    <t>Trashegim Hajdini</t>
  </si>
  <si>
    <t>Gjendja e Klienteve me 31.12.2011</t>
  </si>
  <si>
    <t>Gjendja ne llogarite bankare me 31.12.2011</t>
  </si>
  <si>
    <t>Llogaria Bankare</t>
  </si>
  <si>
    <t>Raiffeisen Bank</t>
  </si>
  <si>
    <t>Alpha Bank</t>
  </si>
  <si>
    <t>Euro</t>
  </si>
  <si>
    <t xml:space="preserve">Bis Banka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</si>
</sst>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h:mm:ss\ AM/PM"/>
    <numFmt numFmtId="166" formatCode="0.0"/>
    <numFmt numFmtId="167" formatCode="#,##0.0"/>
    <numFmt numFmtId="168" formatCode="#,##0;[Red]#,##0"/>
    <numFmt numFmtId="169" formatCode="_(* #,##0.000_);_(* \(#,##0.000\);_(* &quot;-&quot;??_);_(@_)"/>
    <numFmt numFmtId="170" formatCode="_(* #,##0.0_);_(* \(#,##0.0\);_(* &quot;-&quot;??_);_(@_)"/>
    <numFmt numFmtId="171" formatCode="_(* #,##0.0_);_(* \(#,##0.0\);_(* &quot;-&quot;?_);_(@_)"/>
    <numFmt numFmtId="172" formatCode="#,##0.00[$Lek-41C]"/>
    <numFmt numFmtId="173" formatCode="#,##0.0[$Lek-41C]"/>
    <numFmt numFmtId="174" formatCode="#,##0[$Lek-41C]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.mm\.yyyy\ \ hh\.mm\.ss"/>
    <numFmt numFmtId="189" formatCode="#,##0.000"/>
  </numFmts>
  <fonts count="58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0"/>
      <color indexed="10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4"/>
      <name val="Book Antiqua"/>
      <family val="1"/>
    </font>
    <font>
      <b/>
      <sz val="13"/>
      <name val="Arial"/>
      <family val="2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i/>
      <sz val="13"/>
      <name val="Book Antiqua"/>
      <family val="1"/>
    </font>
    <font>
      <sz val="13"/>
      <name val="Book Antiqua"/>
      <family val="1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2" borderId="1" applyNumberFormat="0" applyAlignment="0" applyProtection="0"/>
    <xf numFmtId="0" fontId="41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50" fillId="2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3" fillId="0" borderId="0" xfId="57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3" fillId="0" borderId="0" xfId="57" applyFont="1" applyBorder="1" applyAlignment="1">
      <alignment/>
      <protection/>
    </xf>
    <xf numFmtId="0" fontId="3" fillId="0" borderId="10" xfId="57" applyFont="1" applyBorder="1" applyAlignment="1">
      <alignment/>
      <protection/>
    </xf>
    <xf numFmtId="0" fontId="6" fillId="6" borderId="11" xfId="57" applyFont="1" applyFill="1" applyBorder="1">
      <alignment/>
      <protection/>
    </xf>
    <xf numFmtId="0" fontId="7" fillId="6" borderId="12" xfId="57" applyFont="1" applyFill="1" applyBorder="1">
      <alignment/>
      <protection/>
    </xf>
    <xf numFmtId="0" fontId="7" fillId="6" borderId="12" xfId="57" applyFont="1" applyFill="1" applyBorder="1" applyAlignment="1">
      <alignment horizontal="center"/>
      <protection/>
    </xf>
    <xf numFmtId="0" fontId="7" fillId="6" borderId="13" xfId="57" applyFont="1" applyFill="1" applyBorder="1" applyAlignment="1">
      <alignment horizontal="center"/>
      <protection/>
    </xf>
    <xf numFmtId="0" fontId="5" fillId="0" borderId="13" xfId="57" applyFont="1" applyFill="1" applyBorder="1">
      <alignment/>
      <protection/>
    </xf>
    <xf numFmtId="0" fontId="8" fillId="0" borderId="13" xfId="57" applyFont="1" applyFill="1" applyBorder="1">
      <alignment/>
      <protection/>
    </xf>
    <xf numFmtId="164" fontId="8" fillId="0" borderId="13" xfId="42" applyNumberFormat="1" applyFont="1" applyFill="1" applyBorder="1" applyAlignment="1">
      <alignment horizontal="right"/>
    </xf>
    <xf numFmtId="0" fontId="5" fillId="0" borderId="14" xfId="57" applyFont="1" applyBorder="1">
      <alignment/>
      <protection/>
    </xf>
    <xf numFmtId="3" fontId="5" fillId="0" borderId="14" xfId="57" applyNumberFormat="1" applyFont="1" applyBorder="1">
      <alignment/>
      <protection/>
    </xf>
    <xf numFmtId="164" fontId="5" fillId="0" borderId="14" xfId="42" applyNumberFormat="1" applyFont="1" applyBorder="1" applyAlignment="1">
      <alignment horizontal="right"/>
    </xf>
    <xf numFmtId="164" fontId="5" fillId="0" borderId="14" xfId="42" applyNumberFormat="1" applyFont="1" applyBorder="1" applyAlignment="1">
      <alignment/>
    </xf>
    <xf numFmtId="0" fontId="5" fillId="0" borderId="15" xfId="57" applyFont="1" applyBorder="1">
      <alignment/>
      <protection/>
    </xf>
    <xf numFmtId="164" fontId="5" fillId="0" borderId="15" xfId="42" applyNumberFormat="1" applyFont="1" applyBorder="1" applyAlignment="1">
      <alignment/>
    </xf>
    <xf numFmtId="0" fontId="5" fillId="0" borderId="15" xfId="57" applyFont="1" applyFill="1" applyBorder="1">
      <alignment/>
      <protection/>
    </xf>
    <xf numFmtId="3" fontId="5" fillId="0" borderId="0" xfId="57" applyNumberFormat="1" applyFont="1" applyBorder="1">
      <alignment/>
      <protection/>
    </xf>
    <xf numFmtId="0" fontId="5" fillId="0" borderId="16" xfId="57" applyFont="1" applyBorder="1">
      <alignment/>
      <protection/>
    </xf>
    <xf numFmtId="0" fontId="5" fillId="0" borderId="17" xfId="57" applyFont="1" applyFill="1" applyBorder="1">
      <alignment/>
      <protection/>
    </xf>
    <xf numFmtId="0" fontId="5" fillId="0" borderId="17" xfId="57" applyFont="1" applyBorder="1">
      <alignment/>
      <protection/>
    </xf>
    <xf numFmtId="164" fontId="5" fillId="0" borderId="17" xfId="42" applyNumberFormat="1" applyFont="1" applyBorder="1" applyAlignment="1">
      <alignment/>
    </xf>
    <xf numFmtId="164" fontId="5" fillId="0" borderId="15" xfId="42" applyNumberFormat="1" applyFont="1" applyBorder="1" applyAlignment="1">
      <alignment horizontal="right"/>
    </xf>
    <xf numFmtId="0" fontId="8" fillId="6" borderId="11" xfId="57" applyFont="1" applyFill="1" applyBorder="1">
      <alignment/>
      <protection/>
    </xf>
    <xf numFmtId="164" fontId="8" fillId="6" borderId="13" xfId="42" applyNumberFormat="1" applyFont="1" applyFill="1" applyBorder="1" applyAlignment="1">
      <alignment horizontal="right"/>
    </xf>
    <xf numFmtId="0" fontId="5" fillId="6" borderId="11" xfId="57" applyFont="1" applyFill="1" applyBorder="1">
      <alignment/>
      <protection/>
    </xf>
    <xf numFmtId="164" fontId="8" fillId="6" borderId="12" xfId="42" applyNumberFormat="1" applyFont="1" applyFill="1" applyBorder="1" applyAlignment="1">
      <alignment horizontal="right"/>
    </xf>
    <xf numFmtId="0" fontId="8" fillId="0" borderId="11" xfId="57" applyFont="1" applyFill="1" applyBorder="1">
      <alignment/>
      <protection/>
    </xf>
    <xf numFmtId="0" fontId="8" fillId="0" borderId="13" xfId="57" applyFont="1" applyFill="1" applyBorder="1" applyAlignment="1">
      <alignment horizontal="center"/>
      <protection/>
    </xf>
    <xf numFmtId="0" fontId="5" fillId="0" borderId="18" xfId="57" applyFont="1" applyBorder="1">
      <alignment/>
      <protection/>
    </xf>
    <xf numFmtId="164" fontId="5" fillId="0" borderId="17" xfId="42" applyNumberFormat="1" applyFont="1" applyBorder="1" applyAlignment="1">
      <alignment horizontal="right"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5" fillId="0" borderId="21" xfId="57" applyFont="1" applyBorder="1">
      <alignment/>
      <protection/>
    </xf>
    <xf numFmtId="0" fontId="8" fillId="0" borderId="11" xfId="57" applyFont="1" applyFill="1" applyBorder="1" applyAlignment="1">
      <alignment horizontal="center"/>
      <protection/>
    </xf>
    <xf numFmtId="0" fontId="5" fillId="0" borderId="22" xfId="57" applyFont="1" applyFill="1" applyBorder="1">
      <alignment/>
      <protection/>
    </xf>
    <xf numFmtId="0" fontId="5" fillId="0" borderId="19" xfId="57" applyFont="1" applyFill="1" applyBorder="1">
      <alignment/>
      <protection/>
    </xf>
    <xf numFmtId="0" fontId="8" fillId="6" borderId="13" xfId="57" applyFont="1" applyFill="1" applyBorder="1">
      <alignment/>
      <protection/>
    </xf>
    <xf numFmtId="0" fontId="8" fillId="6" borderId="23" xfId="57" applyFont="1" applyFill="1" applyBorder="1" applyAlignment="1">
      <alignment horizontal="center"/>
      <protection/>
    </xf>
    <xf numFmtId="164" fontId="8" fillId="6" borderId="24" xfId="42" applyNumberFormat="1" applyFont="1" applyFill="1" applyBorder="1" applyAlignment="1">
      <alignment horizontal="right"/>
    </xf>
    <xf numFmtId="164" fontId="5" fillId="0" borderId="25" xfId="42" applyNumberFormat="1" applyFont="1" applyBorder="1" applyAlignment="1">
      <alignment horizontal="right"/>
    </xf>
    <xf numFmtId="164" fontId="5" fillId="0" borderId="26" xfId="42" applyNumberFormat="1" applyFont="1" applyBorder="1" applyAlignment="1">
      <alignment horizontal="right"/>
    </xf>
    <xf numFmtId="0" fontId="5" fillId="0" borderId="27" xfId="57" applyFont="1" applyFill="1" applyBorder="1">
      <alignment/>
      <protection/>
    </xf>
    <xf numFmtId="0" fontId="8" fillId="6" borderId="12" xfId="57" applyFont="1" applyFill="1" applyBorder="1">
      <alignment/>
      <protection/>
    </xf>
    <xf numFmtId="0" fontId="5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4" fillId="6" borderId="13" xfId="57" applyFont="1" applyFill="1" applyBorder="1">
      <alignment/>
      <protection/>
    </xf>
    <xf numFmtId="0" fontId="3" fillId="6" borderId="13" xfId="57" applyFont="1" applyFill="1" applyBorder="1" applyAlignment="1">
      <alignment horizontal="right"/>
      <protection/>
    </xf>
    <xf numFmtId="0" fontId="3" fillId="6" borderId="28" xfId="57" applyFont="1" applyFill="1" applyBorder="1" applyAlignment="1">
      <alignment horizontal="right"/>
      <protection/>
    </xf>
    <xf numFmtId="0" fontId="4" fillId="6" borderId="24" xfId="57" applyFont="1" applyFill="1" applyBorder="1">
      <alignment/>
      <protection/>
    </xf>
    <xf numFmtId="0" fontId="3" fillId="6" borderId="13" xfId="57" applyFont="1" applyFill="1" applyBorder="1">
      <alignment/>
      <protection/>
    </xf>
    <xf numFmtId="164" fontId="3" fillId="6" borderId="13" xfId="42" applyNumberFormat="1" applyFont="1" applyFill="1" applyBorder="1" applyAlignment="1">
      <alignment horizontal="right"/>
    </xf>
    <xf numFmtId="164" fontId="3" fillId="6" borderId="28" xfId="42" applyNumberFormat="1" applyFont="1" applyFill="1" applyBorder="1" applyAlignment="1">
      <alignment horizontal="right"/>
    </xf>
    <xf numFmtId="0" fontId="3" fillId="0" borderId="17" xfId="57" applyFont="1" applyBorder="1">
      <alignment/>
      <protection/>
    </xf>
    <xf numFmtId="0" fontId="3" fillId="0" borderId="24" xfId="57" applyFont="1" applyBorder="1">
      <alignment/>
      <protection/>
    </xf>
    <xf numFmtId="164" fontId="4" fillId="0" borderId="24" xfId="42" applyNumberFormat="1" applyFont="1" applyBorder="1" applyAlignment="1">
      <alignment horizontal="right"/>
    </xf>
    <xf numFmtId="164" fontId="4" fillId="0" borderId="23" xfId="42" applyNumberFormat="1" applyFont="1" applyBorder="1" applyAlignment="1">
      <alignment/>
    </xf>
    <xf numFmtId="164" fontId="4" fillId="0" borderId="24" xfId="42" applyNumberFormat="1" applyFont="1" applyBorder="1" applyAlignment="1">
      <alignment/>
    </xf>
    <xf numFmtId="0" fontId="3" fillId="0" borderId="15" xfId="57" applyFont="1" applyBorder="1">
      <alignment/>
      <protection/>
    </xf>
    <xf numFmtId="0" fontId="4" fillId="0" borderId="15" xfId="57" applyFont="1" applyBorder="1" applyAlignment="1">
      <alignment wrapText="1"/>
      <protection/>
    </xf>
    <xf numFmtId="164" fontId="4" fillId="0" borderId="15" xfId="42" applyNumberFormat="1" applyFont="1" applyBorder="1" applyAlignment="1">
      <alignment horizontal="right"/>
    </xf>
    <xf numFmtId="164" fontId="4" fillId="0" borderId="26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0" fontId="5" fillId="0" borderId="0" xfId="57" applyFont="1" applyAlignment="1">
      <alignment wrapText="1"/>
      <protection/>
    </xf>
    <xf numFmtId="3" fontId="5" fillId="0" borderId="0" xfId="57" applyNumberFormat="1" applyFont="1" applyAlignment="1">
      <alignment wrapText="1"/>
      <protection/>
    </xf>
    <xf numFmtId="0" fontId="4" fillId="0" borderId="15" xfId="57" applyFont="1" applyBorder="1">
      <alignment/>
      <protection/>
    </xf>
    <xf numFmtId="0" fontId="4" fillId="0" borderId="20" xfId="57" applyFont="1" applyBorder="1">
      <alignment/>
      <protection/>
    </xf>
    <xf numFmtId="0" fontId="5" fillId="0" borderId="0" xfId="57" applyFont="1" applyFill="1">
      <alignment/>
      <protection/>
    </xf>
    <xf numFmtId="0" fontId="4" fillId="0" borderId="24" xfId="57" applyFont="1" applyBorder="1">
      <alignment/>
      <protection/>
    </xf>
    <xf numFmtId="0" fontId="4" fillId="0" borderId="22" xfId="57" applyFont="1" applyBorder="1">
      <alignment/>
      <protection/>
    </xf>
    <xf numFmtId="0" fontId="4" fillId="0" borderId="17" xfId="57" applyFont="1" applyBorder="1" applyAlignment="1">
      <alignment wrapText="1"/>
      <protection/>
    </xf>
    <xf numFmtId="164" fontId="4" fillId="0" borderId="17" xfId="42" applyNumberFormat="1" applyFont="1" applyBorder="1" applyAlignment="1">
      <alignment/>
    </xf>
    <xf numFmtId="164" fontId="4" fillId="0" borderId="25" xfId="42" applyNumberFormat="1" applyFont="1" applyBorder="1" applyAlignment="1">
      <alignment/>
    </xf>
    <xf numFmtId="0" fontId="4" fillId="0" borderId="18" xfId="57" applyFont="1" applyBorder="1">
      <alignment/>
      <protection/>
    </xf>
    <xf numFmtId="0" fontId="4" fillId="0" borderId="19" xfId="57" applyFont="1" applyBorder="1">
      <alignment/>
      <protection/>
    </xf>
    <xf numFmtId="0" fontId="4" fillId="0" borderId="29" xfId="57" applyFont="1" applyBorder="1">
      <alignment/>
      <protection/>
    </xf>
    <xf numFmtId="164" fontId="5" fillId="0" borderId="30" xfId="42" applyNumberFormat="1" applyFont="1" applyBorder="1" applyAlignment="1">
      <alignment/>
    </xf>
    <xf numFmtId="164" fontId="5" fillId="0" borderId="26" xfId="42" applyNumberFormat="1" applyFont="1" applyBorder="1" applyAlignment="1">
      <alignment/>
    </xf>
    <xf numFmtId="0" fontId="4" fillId="0" borderId="27" xfId="57" applyFont="1" applyBorder="1">
      <alignment/>
      <protection/>
    </xf>
    <xf numFmtId="0" fontId="4" fillId="0" borderId="21" xfId="57" applyFont="1" applyBorder="1">
      <alignment/>
      <protection/>
    </xf>
    <xf numFmtId="164" fontId="4" fillId="0" borderId="21" xfId="42" applyNumberFormat="1" applyFont="1" applyBorder="1" applyAlignment="1">
      <alignment/>
    </xf>
    <xf numFmtId="0" fontId="4" fillId="6" borderId="31" xfId="57" applyFont="1" applyFill="1" applyBorder="1">
      <alignment/>
      <protection/>
    </xf>
    <xf numFmtId="0" fontId="3" fillId="6" borderId="31" xfId="57" applyFont="1" applyFill="1" applyBorder="1">
      <alignment/>
      <protection/>
    </xf>
    <xf numFmtId="164" fontId="3" fillId="6" borderId="31" xfId="42" applyNumberFormat="1" applyFont="1" applyFill="1" applyBorder="1" applyAlignment="1">
      <alignment horizontal="right"/>
    </xf>
    <xf numFmtId="164" fontId="3" fillId="6" borderId="10" xfId="42" applyNumberFormat="1" applyFont="1" applyFill="1" applyBorder="1" applyAlignment="1">
      <alignment horizontal="right"/>
    </xf>
    <xf numFmtId="0" fontId="4" fillId="0" borderId="13" xfId="57" applyFont="1" applyBorder="1">
      <alignment/>
      <protection/>
    </xf>
    <xf numFmtId="164" fontId="4" fillId="0" borderId="13" xfId="42" applyNumberFormat="1" applyFont="1" applyBorder="1" applyAlignment="1">
      <alignment horizontal="right"/>
    </xf>
    <xf numFmtId="164" fontId="4" fillId="0" borderId="28" xfId="42" applyNumberFormat="1" applyFont="1" applyBorder="1" applyAlignment="1">
      <alignment/>
    </xf>
    <xf numFmtId="164" fontId="4" fillId="0" borderId="13" xfId="42" applyNumberFormat="1" applyFont="1" applyBorder="1" applyAlignment="1">
      <alignment/>
    </xf>
    <xf numFmtId="0" fontId="4" fillId="0" borderId="0" xfId="57" applyFont="1" applyBorder="1">
      <alignment/>
      <protection/>
    </xf>
    <xf numFmtId="0" fontId="4" fillId="0" borderId="23" xfId="57" applyFont="1" applyBorder="1">
      <alignment/>
      <protection/>
    </xf>
    <xf numFmtId="3" fontId="4" fillId="0" borderId="23" xfId="57" applyNumberFormat="1" applyFont="1" applyBorder="1">
      <alignment/>
      <protection/>
    </xf>
    <xf numFmtId="3" fontId="4" fillId="0" borderId="0" xfId="57" applyNumberFormat="1" applyFont="1" applyBorder="1">
      <alignment/>
      <protection/>
    </xf>
    <xf numFmtId="3" fontId="5" fillId="0" borderId="0" xfId="57" applyNumberFormat="1" applyFont="1" applyAlignment="1">
      <alignment horizontal="center"/>
      <protection/>
    </xf>
    <xf numFmtId="0" fontId="3" fillId="0" borderId="0" xfId="57" applyFont="1">
      <alignment/>
      <protection/>
    </xf>
    <xf numFmtId="0" fontId="8" fillId="0" borderId="0" xfId="57" applyFont="1" applyAlignment="1">
      <alignment horizontal="right"/>
      <protection/>
    </xf>
    <xf numFmtId="0" fontId="3" fillId="0" borderId="0" xfId="57" applyFont="1" applyAlignment="1">
      <alignment horizontal="justify"/>
      <protection/>
    </xf>
    <xf numFmtId="0" fontId="8" fillId="6" borderId="13" xfId="57" applyFont="1" applyFill="1" applyBorder="1" applyAlignment="1">
      <alignment horizontal="center"/>
      <protection/>
    </xf>
    <xf numFmtId="0" fontId="8" fillId="6" borderId="15" xfId="57" applyFont="1" applyFill="1" applyBorder="1" applyAlignment="1">
      <alignment wrapText="1"/>
      <protection/>
    </xf>
    <xf numFmtId="164" fontId="8" fillId="6" borderId="15" xfId="42" applyNumberFormat="1" applyFont="1" applyFill="1" applyBorder="1" applyAlignment="1">
      <alignment/>
    </xf>
    <xf numFmtId="0" fontId="5" fillId="0" borderId="15" xfId="57" applyFont="1" applyBorder="1" applyAlignment="1">
      <alignment wrapText="1"/>
      <protection/>
    </xf>
    <xf numFmtId="3" fontId="5" fillId="0" borderId="15" xfId="57" applyNumberFormat="1" applyFont="1" applyBorder="1">
      <alignment/>
      <protection/>
    </xf>
    <xf numFmtId="3" fontId="5" fillId="0" borderId="15" xfId="57" applyNumberFormat="1" applyFont="1" applyBorder="1" applyAlignment="1">
      <alignment horizontal="right"/>
      <protection/>
    </xf>
    <xf numFmtId="0" fontId="5" fillId="0" borderId="20" xfId="57" applyFont="1" applyBorder="1" applyAlignment="1">
      <alignment wrapText="1"/>
      <protection/>
    </xf>
    <xf numFmtId="3" fontId="5" fillId="0" borderId="20" xfId="57" applyNumberFormat="1" applyFont="1" applyBorder="1">
      <alignment/>
      <protection/>
    </xf>
    <xf numFmtId="3" fontId="5" fillId="0" borderId="20" xfId="57" applyNumberFormat="1" applyFont="1" applyBorder="1" applyAlignment="1">
      <alignment horizontal="right"/>
      <protection/>
    </xf>
    <xf numFmtId="3" fontId="5" fillId="0" borderId="21" xfId="57" applyNumberFormat="1" applyFont="1" applyBorder="1">
      <alignment/>
      <protection/>
    </xf>
    <xf numFmtId="0" fontId="8" fillId="6" borderId="13" xfId="57" applyFont="1" applyFill="1" applyBorder="1" applyAlignment="1">
      <alignment wrapText="1"/>
      <protection/>
    </xf>
    <xf numFmtId="0" fontId="5" fillId="0" borderId="31" xfId="57" applyFont="1" applyBorder="1">
      <alignment/>
      <protection/>
    </xf>
    <xf numFmtId="3" fontId="5" fillId="0" borderId="31" xfId="57" applyNumberFormat="1" applyFont="1" applyBorder="1">
      <alignment/>
      <protection/>
    </xf>
    <xf numFmtId="3" fontId="5" fillId="0" borderId="31" xfId="57" applyNumberFormat="1" applyFont="1" applyBorder="1" applyAlignment="1">
      <alignment horizontal="right"/>
      <protection/>
    </xf>
    <xf numFmtId="3" fontId="5" fillId="0" borderId="13" xfId="57" applyNumberFormat="1" applyFont="1" applyBorder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32" xfId="57" applyFont="1" applyBorder="1">
      <alignment/>
      <protection/>
    </xf>
    <xf numFmtId="0" fontId="5" fillId="0" borderId="33" xfId="57" applyFont="1" applyBorder="1">
      <alignment/>
      <protection/>
    </xf>
    <xf numFmtId="0" fontId="5" fillId="0" borderId="26" xfId="57" applyFont="1" applyBorder="1">
      <alignment/>
      <protection/>
    </xf>
    <xf numFmtId="0" fontId="5" fillId="0" borderId="34" xfId="57" applyFont="1" applyBorder="1" applyAlignment="1">
      <alignment horizontal="center"/>
      <protection/>
    </xf>
    <xf numFmtId="0" fontId="5" fillId="0" borderId="34" xfId="57" applyFont="1" applyBorder="1">
      <alignment/>
      <protection/>
    </xf>
    <xf numFmtId="0" fontId="4" fillId="0" borderId="0" xfId="57" applyFont="1" applyAlignment="1">
      <alignment horizontal="right"/>
      <protection/>
    </xf>
    <xf numFmtId="0" fontId="8" fillId="0" borderId="0" xfId="57" applyFont="1" applyAlignment="1">
      <alignment horizontal="left"/>
      <protection/>
    </xf>
    <xf numFmtId="0" fontId="5" fillId="6" borderId="24" xfId="57" applyFont="1" applyFill="1" applyBorder="1" applyAlignment="1">
      <alignment horizontal="center"/>
      <protection/>
    </xf>
    <xf numFmtId="0" fontId="7" fillId="6" borderId="28" xfId="57" applyFont="1" applyFill="1" applyBorder="1">
      <alignment/>
      <protection/>
    </xf>
    <xf numFmtId="0" fontId="7" fillId="6" borderId="32" xfId="57" applyFont="1" applyFill="1" applyBorder="1">
      <alignment/>
      <protection/>
    </xf>
    <xf numFmtId="0" fontId="8" fillId="6" borderId="23" xfId="57" applyFont="1" applyFill="1" applyBorder="1">
      <alignment/>
      <protection/>
    </xf>
    <xf numFmtId="0" fontId="5" fillId="6" borderId="16" xfId="57" applyFont="1" applyFill="1" applyBorder="1">
      <alignment/>
      <protection/>
    </xf>
    <xf numFmtId="0" fontId="14" fillId="6" borderId="35" xfId="57" applyFont="1" applyFill="1" applyBorder="1" applyAlignment="1">
      <alignment wrapText="1"/>
      <protection/>
    </xf>
    <xf numFmtId="0" fontId="13" fillId="6" borderId="36" xfId="57" applyFont="1" applyFill="1" applyBorder="1" applyAlignment="1">
      <alignment wrapText="1"/>
      <protection/>
    </xf>
    <xf numFmtId="0" fontId="12" fillId="6" borderId="37" xfId="57" applyFont="1" applyFill="1" applyBorder="1" applyAlignment="1">
      <alignment wrapText="1"/>
      <protection/>
    </xf>
    <xf numFmtId="0" fontId="13" fillId="6" borderId="38" xfId="57" applyFont="1" applyFill="1" applyBorder="1">
      <alignment/>
      <protection/>
    </xf>
    <xf numFmtId="0" fontId="14" fillId="6" borderId="39" xfId="57" applyFont="1" applyFill="1" applyBorder="1" applyAlignment="1">
      <alignment wrapText="1"/>
      <protection/>
    </xf>
    <xf numFmtId="0" fontId="13" fillId="6" borderId="39" xfId="57" applyFont="1" applyFill="1" applyBorder="1" applyAlignment="1">
      <alignment wrapText="1"/>
      <protection/>
    </xf>
    <xf numFmtId="0" fontId="12" fillId="6" borderId="39" xfId="57" applyFont="1" applyFill="1" applyBorder="1" applyAlignment="1">
      <alignment wrapText="1"/>
      <protection/>
    </xf>
    <xf numFmtId="0" fontId="14" fillId="6" borderId="40" xfId="57" applyFont="1" applyFill="1" applyBorder="1" applyAlignment="1">
      <alignment textRotation="90" wrapText="1"/>
      <protection/>
    </xf>
    <xf numFmtId="3" fontId="5" fillId="0" borderId="0" xfId="57" applyNumberFormat="1" applyFont="1">
      <alignment/>
      <protection/>
    </xf>
    <xf numFmtId="0" fontId="10" fillId="0" borderId="14" xfId="57" applyFont="1" applyBorder="1">
      <alignment/>
      <protection/>
    </xf>
    <xf numFmtId="164" fontId="5" fillId="0" borderId="41" xfId="42" applyNumberFormat="1" applyFont="1" applyBorder="1" applyAlignment="1">
      <alignment/>
    </xf>
    <xf numFmtId="164" fontId="5" fillId="0" borderId="42" xfId="42" applyNumberFormat="1" applyFont="1" applyBorder="1" applyAlignment="1">
      <alignment/>
    </xf>
    <xf numFmtId="164" fontId="5" fillId="0" borderId="43" xfId="42" applyNumberFormat="1" applyFont="1" applyBorder="1" applyAlignment="1">
      <alignment/>
    </xf>
    <xf numFmtId="164" fontId="5" fillId="0" borderId="44" xfId="42" applyNumberFormat="1" applyFont="1" applyBorder="1" applyAlignment="1">
      <alignment/>
    </xf>
    <xf numFmtId="0" fontId="10" fillId="0" borderId="15" xfId="57" applyFont="1" applyBorder="1" applyAlignment="1">
      <alignment wrapText="1"/>
      <protection/>
    </xf>
    <xf numFmtId="164" fontId="5" fillId="0" borderId="45" xfId="42" applyNumberFormat="1" applyFont="1" applyBorder="1" applyAlignment="1">
      <alignment/>
    </xf>
    <xf numFmtId="164" fontId="5" fillId="0" borderId="29" xfId="42" applyNumberFormat="1" applyFont="1" applyBorder="1" applyAlignment="1">
      <alignment/>
    </xf>
    <xf numFmtId="0" fontId="10" fillId="0" borderId="15" xfId="57" applyFont="1" applyBorder="1">
      <alignment/>
      <protection/>
    </xf>
    <xf numFmtId="0" fontId="10" fillId="0" borderId="20" xfId="57" applyFont="1" applyBorder="1">
      <alignment/>
      <protection/>
    </xf>
    <xf numFmtId="164" fontId="5" fillId="0" borderId="20" xfId="42" applyNumberFormat="1" applyFont="1" applyBorder="1" applyAlignment="1">
      <alignment/>
    </xf>
    <xf numFmtId="164" fontId="5" fillId="0" borderId="46" xfId="42" applyNumberFormat="1" applyFont="1" applyBorder="1" applyAlignment="1">
      <alignment/>
    </xf>
    <xf numFmtId="164" fontId="5" fillId="0" borderId="47" xfId="42" applyNumberFormat="1" applyFont="1" applyBorder="1" applyAlignment="1">
      <alignment/>
    </xf>
    <xf numFmtId="164" fontId="5" fillId="0" borderId="48" xfId="42" applyNumberFormat="1" applyFont="1" applyBorder="1" applyAlignment="1">
      <alignment/>
    </xf>
    <xf numFmtId="0" fontId="8" fillId="6" borderId="13" xfId="57" applyFont="1" applyFill="1" applyBorder="1" applyAlignment="1">
      <alignment horizontal="left"/>
      <protection/>
    </xf>
    <xf numFmtId="164" fontId="5" fillId="0" borderId="18" xfId="42" applyNumberFormat="1" applyFont="1" applyBorder="1" applyAlignment="1">
      <alignment/>
    </xf>
    <xf numFmtId="164" fontId="5" fillId="0" borderId="49" xfId="42" applyNumberFormat="1" applyFont="1" applyBorder="1" applyAlignment="1">
      <alignment/>
    </xf>
    <xf numFmtId="164" fontId="5" fillId="0" borderId="50" xfId="42" applyNumberFormat="1" applyFont="1" applyBorder="1" applyAlignment="1">
      <alignment/>
    </xf>
    <xf numFmtId="164" fontId="5" fillId="0" borderId="19" xfId="42" applyNumberFormat="1" applyFont="1" applyBorder="1" applyAlignment="1">
      <alignment/>
    </xf>
    <xf numFmtId="164" fontId="5" fillId="0" borderId="51" xfId="42" applyNumberFormat="1" applyFont="1" applyBorder="1" applyAlignment="1">
      <alignment/>
    </xf>
    <xf numFmtId="164" fontId="5" fillId="0" borderId="52" xfId="42" applyNumberFormat="1" applyFont="1" applyBorder="1" applyAlignment="1">
      <alignment/>
    </xf>
    <xf numFmtId="164" fontId="5" fillId="0" borderId="53" xfId="42" applyNumberFormat="1" applyFont="1" applyBorder="1" applyAlignment="1">
      <alignment/>
    </xf>
    <xf numFmtId="164" fontId="5" fillId="0" borderId="54" xfId="42" applyNumberFormat="1" applyFont="1" applyBorder="1" applyAlignment="1">
      <alignment/>
    </xf>
    <xf numFmtId="164" fontId="5" fillId="0" borderId="0" xfId="57" applyNumberFormat="1" applyFont="1">
      <alignment/>
      <protection/>
    </xf>
    <xf numFmtId="0" fontId="11" fillId="0" borderId="0" xfId="57" applyFont="1" applyBorder="1" applyAlignment="1">
      <alignment/>
      <protection/>
    </xf>
    <xf numFmtId="0" fontId="8" fillId="6" borderId="24" xfId="57" applyFont="1" applyFill="1" applyBorder="1" applyAlignment="1">
      <alignment wrapText="1"/>
      <protection/>
    </xf>
    <xf numFmtId="0" fontId="8" fillId="6" borderId="28" xfId="57" applyFont="1" applyFill="1" applyBorder="1" applyAlignment="1">
      <alignment wrapText="1"/>
      <protection/>
    </xf>
    <xf numFmtId="0" fontId="8" fillId="6" borderId="28" xfId="57" applyFont="1" applyFill="1" applyBorder="1">
      <alignment/>
      <protection/>
    </xf>
    <xf numFmtId="0" fontId="8" fillId="6" borderId="55" xfId="57" applyFont="1" applyFill="1" applyBorder="1">
      <alignment/>
      <protection/>
    </xf>
    <xf numFmtId="164" fontId="8" fillId="0" borderId="15" xfId="42" applyNumberFormat="1" applyFont="1" applyBorder="1" applyAlignment="1">
      <alignment/>
    </xf>
    <xf numFmtId="3" fontId="11" fillId="0" borderId="15" xfId="57" applyNumberFormat="1" applyFont="1" applyBorder="1" applyAlignment="1">
      <alignment/>
      <protection/>
    </xf>
    <xf numFmtId="164" fontId="5" fillId="0" borderId="56" xfId="42" applyNumberFormat="1" applyFont="1" applyBorder="1" applyAlignment="1">
      <alignment/>
    </xf>
    <xf numFmtId="3" fontId="11" fillId="0" borderId="21" xfId="57" applyNumberFormat="1" applyFont="1" applyBorder="1" applyAlignment="1">
      <alignment/>
      <protection/>
    </xf>
    <xf numFmtId="3" fontId="8" fillId="0" borderId="0" xfId="57" applyNumberFormat="1" applyFont="1" applyBorder="1" applyAlignment="1">
      <alignment horizontal="center"/>
      <protection/>
    </xf>
    <xf numFmtId="3" fontId="8" fillId="0" borderId="0" xfId="57" applyNumberFormat="1" applyFont="1" applyBorder="1">
      <alignment/>
      <protection/>
    </xf>
    <xf numFmtId="0" fontId="3" fillId="0" borderId="0" xfId="57" applyFont="1" applyAlignment="1">
      <alignment/>
      <protection/>
    </xf>
    <xf numFmtId="164" fontId="5" fillId="0" borderId="57" xfId="42" applyNumberFormat="1" applyFont="1" applyBorder="1" applyAlignment="1">
      <alignment/>
    </xf>
    <xf numFmtId="164" fontId="5" fillId="0" borderId="31" xfId="42" applyNumberFormat="1" applyFont="1" applyBorder="1" applyAlignment="1">
      <alignment/>
    </xf>
    <xf numFmtId="0" fontId="8" fillId="6" borderId="28" xfId="57" applyFont="1" applyFill="1" applyBorder="1" applyAlignment="1">
      <alignment horizontal="center" wrapText="1"/>
      <protection/>
    </xf>
    <xf numFmtId="164" fontId="8" fillId="0" borderId="15" xfId="42" applyNumberFormat="1" applyFont="1" applyBorder="1" applyAlignment="1">
      <alignment/>
    </xf>
    <xf numFmtId="0" fontId="17" fillId="0" borderId="0" xfId="57" applyFont="1">
      <alignment/>
      <protection/>
    </xf>
    <xf numFmtId="3" fontId="8" fillId="0" borderId="0" xfId="57" applyNumberFormat="1" applyFont="1">
      <alignment/>
      <protection/>
    </xf>
    <xf numFmtId="3" fontId="5" fillId="0" borderId="34" xfId="57" applyNumberFormat="1" applyFont="1" applyBorder="1">
      <alignment/>
      <protection/>
    </xf>
    <xf numFmtId="0" fontId="8" fillId="0" borderId="26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34" xfId="57" applyFont="1" applyBorder="1" applyAlignment="1">
      <alignment horizontal="center"/>
      <protection/>
    </xf>
    <xf numFmtId="167" fontId="5" fillId="0" borderId="0" xfId="57" applyNumberFormat="1" applyFont="1">
      <alignment/>
      <protection/>
    </xf>
    <xf numFmtId="0" fontId="18" fillId="0" borderId="0" xfId="57" applyFont="1" applyBorder="1">
      <alignment/>
      <protection/>
    </xf>
    <xf numFmtId="0" fontId="8" fillId="0" borderId="0" xfId="57" applyFont="1" applyBorder="1" applyAlignment="1">
      <alignment horizontal="right"/>
      <protection/>
    </xf>
    <xf numFmtId="168" fontId="8" fillId="0" borderId="0" xfId="57" applyNumberFormat="1" applyFont="1">
      <alignment/>
      <protection/>
    </xf>
    <xf numFmtId="0" fontId="18" fillId="0" borderId="0" xfId="57" applyFo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Border="1" applyAlignment="1">
      <alignment wrapText="1"/>
      <protection/>
    </xf>
    <xf numFmtId="0" fontId="5" fillId="0" borderId="0" xfId="57" applyFont="1" applyBorder="1" applyAlignment="1">
      <alignment horizontal="center" wrapText="1"/>
      <protection/>
    </xf>
    <xf numFmtId="0" fontId="4" fillId="0" borderId="10" xfId="55" applyFont="1" applyBorder="1">
      <alignment/>
      <protection/>
    </xf>
    <xf numFmtId="0" fontId="4" fillId="0" borderId="0" xfId="55" applyFont="1">
      <alignment/>
      <protection/>
    </xf>
    <xf numFmtId="0" fontId="4" fillId="0" borderId="32" xfId="55" applyFont="1" applyBorder="1">
      <alignment/>
      <protection/>
    </xf>
    <xf numFmtId="0" fontId="4" fillId="0" borderId="23" xfId="55" applyFont="1" applyBorder="1">
      <alignment/>
      <protection/>
    </xf>
    <xf numFmtId="0" fontId="4" fillId="0" borderId="55" xfId="55" applyFont="1" applyBorder="1">
      <alignment/>
      <protection/>
    </xf>
    <xf numFmtId="0" fontId="4" fillId="0" borderId="0" xfId="55" applyFont="1" applyBorder="1">
      <alignment/>
      <protection/>
    </xf>
    <xf numFmtId="0" fontId="3" fillId="0" borderId="33" xfId="55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34" xfId="55" applyFont="1" applyBorder="1">
      <alignment/>
      <protection/>
    </xf>
    <xf numFmtId="0" fontId="4" fillId="0" borderId="44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51" xfId="55" applyFont="1" applyBorder="1">
      <alignment/>
      <protection/>
    </xf>
    <xf numFmtId="0" fontId="4" fillId="0" borderId="26" xfId="55" applyFont="1" applyFill="1" applyBorder="1">
      <alignment/>
      <protection/>
    </xf>
    <xf numFmtId="0" fontId="19" fillId="0" borderId="26" xfId="55" applyFont="1" applyBorder="1">
      <alignment/>
      <protection/>
    </xf>
    <xf numFmtId="0" fontId="4" fillId="0" borderId="33" xfId="55" applyFont="1" applyBorder="1">
      <alignment/>
      <protection/>
    </xf>
    <xf numFmtId="0" fontId="3" fillId="0" borderId="0" xfId="55" applyFont="1">
      <alignment/>
      <protection/>
    </xf>
    <xf numFmtId="0" fontId="4" fillId="0" borderId="58" xfId="55" applyFont="1" applyBorder="1">
      <alignment/>
      <protection/>
    </xf>
    <xf numFmtId="0" fontId="4" fillId="0" borderId="33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3" fillId="0" borderId="0" xfId="55" applyFont="1" applyBorder="1" applyAlignment="1">
      <alignment/>
      <protection/>
    </xf>
    <xf numFmtId="0" fontId="4" fillId="0" borderId="58" xfId="55" applyFont="1" applyBorder="1" applyAlignment="1">
      <alignment/>
      <protection/>
    </xf>
    <xf numFmtId="0" fontId="4" fillId="0" borderId="26" xfId="55" applyFont="1" applyBorder="1" applyAlignment="1">
      <alignment horizontal="right"/>
      <protection/>
    </xf>
    <xf numFmtId="0" fontId="4" fillId="0" borderId="0" xfId="55" applyFont="1" applyBorder="1" applyAlignment="1">
      <alignment horizontal="left"/>
      <protection/>
    </xf>
    <xf numFmtId="0" fontId="4" fillId="0" borderId="59" xfId="55" applyFont="1" applyBorder="1">
      <alignment/>
      <protection/>
    </xf>
    <xf numFmtId="0" fontId="4" fillId="0" borderId="60" xfId="55" applyFont="1" applyBorder="1">
      <alignment/>
      <protection/>
    </xf>
    <xf numFmtId="14" fontId="4" fillId="0" borderId="26" xfId="55" applyNumberFormat="1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22" fillId="0" borderId="0" xfId="57" applyFont="1" applyAlignment="1">
      <alignment horizontal="left"/>
      <protection/>
    </xf>
    <xf numFmtId="0" fontId="23" fillId="0" borderId="0" xfId="57" applyFont="1" applyAlignment="1">
      <alignment horizontal="left"/>
      <protection/>
    </xf>
    <xf numFmtId="0" fontId="1" fillId="0" borderId="0" xfId="57">
      <alignment/>
      <protection/>
    </xf>
    <xf numFmtId="0" fontId="24" fillId="0" borderId="0" xfId="57" applyFont="1" applyBorder="1" applyAlignment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 horizontal="justify"/>
      <protection/>
    </xf>
    <xf numFmtId="0" fontId="24" fillId="0" borderId="0" xfId="57" applyFont="1" applyAlignment="1">
      <alignment horizontal="center"/>
      <protection/>
    </xf>
    <xf numFmtId="164" fontId="5" fillId="0" borderId="0" xfId="57" applyNumberFormat="1" applyFont="1" applyAlignment="1">
      <alignment horizontal="right"/>
      <protection/>
    </xf>
    <xf numFmtId="0" fontId="3" fillId="6" borderId="35" xfId="57" applyFont="1" applyFill="1" applyBorder="1" applyAlignment="1">
      <alignment wrapText="1"/>
      <protection/>
    </xf>
    <xf numFmtId="0" fontId="3" fillId="6" borderId="36" xfId="57" applyFont="1" applyFill="1" applyBorder="1" applyAlignment="1">
      <alignment wrapText="1"/>
      <protection/>
    </xf>
    <xf numFmtId="0" fontId="3" fillId="6" borderId="39" xfId="57" applyFont="1" applyFill="1" applyBorder="1" applyAlignment="1">
      <alignment wrapText="1"/>
      <protection/>
    </xf>
    <xf numFmtId="0" fontId="25" fillId="6" borderId="32" xfId="57" applyFont="1" applyFill="1" applyBorder="1" applyAlignment="1">
      <alignment wrapText="1"/>
      <protection/>
    </xf>
    <xf numFmtId="0" fontId="25" fillId="6" borderId="23" xfId="57" applyFont="1" applyFill="1" applyBorder="1">
      <alignment/>
      <protection/>
    </xf>
    <xf numFmtId="0" fontId="16" fillId="0" borderId="23" xfId="57" applyFont="1" applyBorder="1">
      <alignment/>
      <protection/>
    </xf>
    <xf numFmtId="0" fontId="16" fillId="0" borderId="22" xfId="57" applyFont="1" applyBorder="1">
      <alignment/>
      <protection/>
    </xf>
    <xf numFmtId="3" fontId="4" fillId="0" borderId="17" xfId="57" applyNumberFormat="1" applyFont="1" applyBorder="1">
      <alignment/>
      <protection/>
    </xf>
    <xf numFmtId="0" fontId="16" fillId="0" borderId="19" xfId="57" applyFont="1" applyBorder="1">
      <alignment/>
      <protection/>
    </xf>
    <xf numFmtId="3" fontId="4" fillId="0" borderId="15" xfId="57" applyNumberFormat="1" applyFont="1" applyBorder="1" applyAlignment="1">
      <alignment horizontal="right"/>
      <protection/>
    </xf>
    <xf numFmtId="3" fontId="4" fillId="0" borderId="15" xfId="57" applyNumberFormat="1" applyFont="1" applyBorder="1">
      <alignment/>
      <protection/>
    </xf>
    <xf numFmtId="0" fontId="16" fillId="0" borderId="52" xfId="57" applyFont="1" applyBorder="1">
      <alignment/>
      <protection/>
    </xf>
    <xf numFmtId="3" fontId="4" fillId="0" borderId="21" xfId="57" applyNumberFormat="1" applyFont="1" applyBorder="1" applyAlignment="1">
      <alignment horizontal="right"/>
      <protection/>
    </xf>
    <xf numFmtId="0" fontId="26" fillId="6" borderId="11" xfId="57" applyFont="1" applyFill="1" applyBorder="1">
      <alignment/>
      <protection/>
    </xf>
    <xf numFmtId="0" fontId="25" fillId="6" borderId="28" xfId="57" applyFont="1" applyFill="1" applyBorder="1">
      <alignment/>
      <protection/>
    </xf>
    <xf numFmtId="0" fontId="4" fillId="0" borderId="33" xfId="57" applyFont="1" applyBorder="1">
      <alignment/>
      <protection/>
    </xf>
    <xf numFmtId="3" fontId="4" fillId="0" borderId="16" xfId="57" applyNumberFormat="1" applyFont="1" applyBorder="1">
      <alignment/>
      <protection/>
    </xf>
    <xf numFmtId="3" fontId="5" fillId="0" borderId="16" xfId="57" applyNumberFormat="1" applyFont="1" applyBorder="1">
      <alignment/>
      <protection/>
    </xf>
    <xf numFmtId="3" fontId="4" fillId="0" borderId="17" xfId="57" applyNumberFormat="1" applyFont="1" applyBorder="1" applyAlignment="1">
      <alignment horizontal="right"/>
      <protection/>
    </xf>
    <xf numFmtId="0" fontId="16" fillId="0" borderId="61" xfId="57" applyFont="1" applyBorder="1">
      <alignment/>
      <protection/>
    </xf>
    <xf numFmtId="3" fontId="4" fillId="0" borderId="20" xfId="57" applyNumberFormat="1" applyFont="1" applyBorder="1" applyAlignment="1">
      <alignment horizontal="right"/>
      <protection/>
    </xf>
    <xf numFmtId="0" fontId="4" fillId="6" borderId="59" xfId="57" applyFont="1" applyFill="1" applyBorder="1">
      <alignment/>
      <protection/>
    </xf>
    <xf numFmtId="0" fontId="25" fillId="6" borderId="10" xfId="57" applyFont="1" applyFill="1" applyBorder="1">
      <alignment/>
      <protection/>
    </xf>
    <xf numFmtId="0" fontId="4" fillId="0" borderId="32" xfId="57" applyFont="1" applyBorder="1">
      <alignment/>
      <protection/>
    </xf>
    <xf numFmtId="3" fontId="4" fillId="0" borderId="24" xfId="57" applyNumberFormat="1" applyFont="1" applyBorder="1">
      <alignment/>
      <protection/>
    </xf>
    <xf numFmtId="0" fontId="4" fillId="0" borderId="22" xfId="57" applyFont="1" applyFill="1" applyBorder="1">
      <alignment/>
      <protection/>
    </xf>
    <xf numFmtId="0" fontId="4" fillId="0" borderId="19" xfId="57" applyFont="1" applyFill="1" applyBorder="1">
      <alignment/>
      <protection/>
    </xf>
    <xf numFmtId="0" fontId="4" fillId="0" borderId="27" xfId="57" applyFont="1" applyFill="1" applyBorder="1">
      <alignment/>
      <protection/>
    </xf>
    <xf numFmtId="0" fontId="16" fillId="0" borderId="27" xfId="57" applyFont="1" applyBorder="1">
      <alignment/>
      <protection/>
    </xf>
    <xf numFmtId="3" fontId="5" fillId="0" borderId="24" xfId="57" applyNumberFormat="1" applyFont="1" applyBorder="1">
      <alignment/>
      <protection/>
    </xf>
    <xf numFmtId="0" fontId="25" fillId="0" borderId="17" xfId="57" applyFont="1" applyBorder="1">
      <alignment/>
      <protection/>
    </xf>
    <xf numFmtId="0" fontId="25" fillId="0" borderId="22" xfId="57" applyFont="1" applyBorder="1">
      <alignment/>
      <protection/>
    </xf>
    <xf numFmtId="3" fontId="5" fillId="0" borderId="17" xfId="57" applyNumberFormat="1" applyFont="1" applyBorder="1">
      <alignment/>
      <protection/>
    </xf>
    <xf numFmtId="3" fontId="4" fillId="0" borderId="21" xfId="57" applyNumberFormat="1" applyFont="1" applyBorder="1">
      <alignment/>
      <protection/>
    </xf>
    <xf numFmtId="0" fontId="25" fillId="6" borderId="59" xfId="57" applyFont="1" applyFill="1" applyBorder="1">
      <alignment/>
      <protection/>
    </xf>
    <xf numFmtId="0" fontId="25" fillId="0" borderId="11" xfId="57" applyFont="1" applyBorder="1">
      <alignment/>
      <protection/>
    </xf>
    <xf numFmtId="0" fontId="25" fillId="0" borderId="28" xfId="57" applyFont="1" applyBorder="1">
      <alignment/>
      <protection/>
    </xf>
    <xf numFmtId="3" fontId="0" fillId="0" borderId="0" xfId="0" applyNumberFormat="1" applyAlignment="1">
      <alignment/>
    </xf>
    <xf numFmtId="0" fontId="8" fillId="0" borderId="15" xfId="57" applyFont="1" applyBorder="1" applyAlignment="1">
      <alignment wrapText="1"/>
      <protection/>
    </xf>
    <xf numFmtId="3" fontId="5" fillId="0" borderId="19" xfId="0" applyNumberFormat="1" applyFont="1" applyBorder="1" applyAlignment="1">
      <alignment/>
    </xf>
    <xf numFmtId="3" fontId="8" fillId="6" borderId="13" xfId="0" applyNumberFormat="1" applyFont="1" applyFill="1" applyBorder="1" applyAlignment="1">
      <alignment/>
    </xf>
    <xf numFmtId="3" fontId="8" fillId="6" borderId="13" xfId="0" applyNumberFormat="1" applyFont="1" applyFill="1" applyBorder="1" applyAlignment="1">
      <alignment horizontal="right"/>
    </xf>
    <xf numFmtId="3" fontId="8" fillId="6" borderId="24" xfId="0" applyNumberFormat="1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4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164" fontId="5" fillId="0" borderId="62" xfId="42" applyNumberFormat="1" applyFont="1" applyBorder="1" applyAlignment="1">
      <alignment/>
    </xf>
    <xf numFmtId="164" fontId="5" fillId="0" borderId="27" xfId="42" applyNumberFormat="1" applyFont="1" applyBorder="1" applyAlignment="1">
      <alignment/>
    </xf>
    <xf numFmtId="164" fontId="8" fillId="0" borderId="51" xfId="42" applyNumberFormat="1" applyFont="1" applyBorder="1" applyAlignment="1">
      <alignment/>
    </xf>
    <xf numFmtId="164" fontId="5" fillId="0" borderId="60" xfId="42" applyNumberFormat="1" applyFont="1" applyBorder="1" applyAlignment="1">
      <alignment/>
    </xf>
    <xf numFmtId="164" fontId="8" fillId="0" borderId="24" xfId="42" applyNumberFormat="1" applyFont="1" applyBorder="1" applyAlignment="1">
      <alignment/>
    </xf>
    <xf numFmtId="164" fontId="8" fillId="0" borderId="32" xfId="42" applyNumberFormat="1" applyFont="1" applyBorder="1" applyAlignment="1">
      <alignment/>
    </xf>
    <xf numFmtId="164" fontId="8" fillId="0" borderId="55" xfId="42" applyNumberFormat="1" applyFont="1" applyBorder="1" applyAlignment="1">
      <alignment wrapText="1"/>
    </xf>
    <xf numFmtId="164" fontId="5" fillId="0" borderId="17" xfId="42" applyNumberFormat="1" applyFont="1" applyBorder="1" applyAlignment="1">
      <alignment wrapText="1"/>
    </xf>
    <xf numFmtId="164" fontId="5" fillId="0" borderId="25" xfId="42" applyNumberFormat="1" applyFont="1" applyBorder="1" applyAlignment="1">
      <alignment wrapText="1"/>
    </xf>
    <xf numFmtId="164" fontId="8" fillId="0" borderId="63" xfId="42" applyNumberFormat="1" applyFont="1" applyBorder="1" applyAlignment="1">
      <alignment wrapText="1"/>
    </xf>
    <xf numFmtId="164" fontId="5" fillId="0" borderId="64" xfId="42" applyNumberFormat="1" applyFont="1" applyBorder="1" applyAlignment="1">
      <alignment/>
    </xf>
    <xf numFmtId="0" fontId="8" fillId="0" borderId="0" xfId="57" applyFont="1" applyBorder="1" applyAlignment="1">
      <alignment/>
      <protection/>
    </xf>
    <xf numFmtId="164" fontId="4" fillId="0" borderId="30" xfId="42" applyNumberFormat="1" applyFont="1" applyBorder="1" applyAlignment="1">
      <alignment/>
    </xf>
    <xf numFmtId="49" fontId="5" fillId="0" borderId="0" xfId="57" applyNumberFormat="1" applyFont="1">
      <alignment/>
      <protection/>
    </xf>
    <xf numFmtId="14" fontId="4" fillId="0" borderId="26" xfId="55" applyNumberFormat="1" applyFont="1" applyFill="1" applyBorder="1" applyAlignment="1">
      <alignment/>
      <protection/>
    </xf>
    <xf numFmtId="164" fontId="4" fillId="0" borderId="21" xfId="42" applyNumberFormat="1" applyFont="1" applyBorder="1" applyAlignment="1">
      <alignment horizontal="right"/>
    </xf>
    <xf numFmtId="3" fontId="8" fillId="0" borderId="23" xfId="57" applyNumberFormat="1" applyFont="1" applyBorder="1">
      <alignment/>
      <protection/>
    </xf>
    <xf numFmtId="3" fontId="5" fillId="0" borderId="10" xfId="57" applyNumberFormat="1" applyFont="1" applyBorder="1">
      <alignment/>
      <protection/>
    </xf>
    <xf numFmtId="0" fontId="4" fillId="0" borderId="0" xfId="0" applyFont="1" applyAlignment="1">
      <alignment horizontal="left"/>
    </xf>
    <xf numFmtId="164" fontId="5" fillId="0" borderId="15" xfId="42" applyNumberFormat="1" applyFont="1" applyFill="1" applyBorder="1" applyAlignment="1">
      <alignment/>
    </xf>
    <xf numFmtId="164" fontId="5" fillId="0" borderId="21" xfId="42" applyNumberFormat="1" applyFont="1" applyBorder="1" applyAlignment="1">
      <alignment horizontal="right"/>
    </xf>
    <xf numFmtId="164" fontId="8" fillId="0" borderId="12" xfId="42" applyNumberFormat="1" applyFont="1" applyFill="1" applyBorder="1" applyAlignment="1">
      <alignment horizontal="center"/>
    </xf>
    <xf numFmtId="164" fontId="8" fillId="0" borderId="35" xfId="42" applyNumberFormat="1" applyFont="1" applyFill="1" applyBorder="1" applyAlignment="1">
      <alignment/>
    </xf>
    <xf numFmtId="164" fontId="8" fillId="0" borderId="36" xfId="42" applyNumberFormat="1" applyFont="1" applyFill="1" applyBorder="1" applyAlignment="1">
      <alignment/>
    </xf>
    <xf numFmtId="164" fontId="8" fillId="0" borderId="37" xfId="42" applyNumberFormat="1" applyFont="1" applyFill="1" applyBorder="1" applyAlignment="1">
      <alignment/>
    </xf>
    <xf numFmtId="164" fontId="8" fillId="0" borderId="13" xfId="42" applyNumberFormat="1" applyFont="1" applyFill="1" applyBorder="1" applyAlignment="1">
      <alignment/>
    </xf>
    <xf numFmtId="164" fontId="8" fillId="0" borderId="38" xfId="42" applyNumberFormat="1" applyFont="1" applyFill="1" applyBorder="1" applyAlignment="1">
      <alignment/>
    </xf>
    <xf numFmtId="164" fontId="8" fillId="0" borderId="39" xfId="42" applyNumberFormat="1" applyFont="1" applyFill="1" applyBorder="1" applyAlignment="1">
      <alignment/>
    </xf>
    <xf numFmtId="164" fontId="8" fillId="0" borderId="40" xfId="42" applyNumberFormat="1" applyFont="1" applyFill="1" applyBorder="1" applyAlignment="1">
      <alignment/>
    </xf>
    <xf numFmtId="164" fontId="8" fillId="0" borderId="65" xfId="42" applyNumberFormat="1" applyFont="1" applyFill="1" applyBorder="1" applyAlignment="1">
      <alignment/>
    </xf>
    <xf numFmtId="164" fontId="8" fillId="0" borderId="66" xfId="42" applyNumberFormat="1" applyFont="1" applyFill="1" applyBorder="1" applyAlignment="1">
      <alignment/>
    </xf>
    <xf numFmtId="164" fontId="8" fillId="0" borderId="67" xfId="42" applyNumberFormat="1" applyFont="1" applyFill="1" applyBorder="1" applyAlignment="1">
      <alignment/>
    </xf>
    <xf numFmtId="164" fontId="8" fillId="0" borderId="31" xfId="42" applyNumberFormat="1" applyFont="1" applyFill="1" applyBorder="1" applyAlignment="1">
      <alignment/>
    </xf>
    <xf numFmtId="3" fontId="3" fillId="6" borderId="40" xfId="57" applyNumberFormat="1" applyFont="1" applyFill="1" applyBorder="1" applyAlignment="1">
      <alignment wrapText="1"/>
      <protection/>
    </xf>
    <xf numFmtId="3" fontId="3" fillId="6" borderId="13" xfId="57" applyNumberFormat="1" applyFont="1" applyFill="1" applyBorder="1" applyAlignment="1">
      <alignment wrapText="1"/>
      <protection/>
    </xf>
    <xf numFmtId="0" fontId="4" fillId="0" borderId="17" xfId="57" applyFont="1" applyBorder="1">
      <alignment/>
      <protection/>
    </xf>
    <xf numFmtId="0" fontId="16" fillId="0" borderId="17" xfId="57" applyFont="1" applyBorder="1">
      <alignment/>
      <protection/>
    </xf>
    <xf numFmtId="0" fontId="16" fillId="0" borderId="15" xfId="57" applyFont="1" applyBorder="1">
      <alignment/>
      <protection/>
    </xf>
    <xf numFmtId="0" fontId="16" fillId="0" borderId="21" xfId="57" applyFont="1" applyBorder="1">
      <alignment/>
      <protection/>
    </xf>
    <xf numFmtId="164" fontId="5" fillId="0" borderId="65" xfId="42" applyNumberFormat="1" applyFont="1" applyFill="1" applyBorder="1" applyAlignment="1">
      <alignment/>
    </xf>
    <xf numFmtId="164" fontId="5" fillId="0" borderId="68" xfId="42" applyNumberFormat="1" applyFont="1" applyBorder="1" applyAlignment="1">
      <alignment/>
    </xf>
    <xf numFmtId="164" fontId="5" fillId="0" borderId="69" xfId="42" applyNumberFormat="1" applyFont="1" applyBorder="1" applyAlignment="1">
      <alignment/>
    </xf>
    <xf numFmtId="164" fontId="5" fillId="0" borderId="61" xfId="42" applyNumberFormat="1" applyFont="1" applyBorder="1" applyAlignment="1">
      <alignment/>
    </xf>
    <xf numFmtId="164" fontId="8" fillId="0" borderId="55" xfId="42" applyNumberFormat="1" applyFont="1" applyFill="1" applyBorder="1" applyAlignment="1">
      <alignment/>
    </xf>
    <xf numFmtId="164" fontId="8" fillId="0" borderId="17" xfId="42" applyNumberFormat="1" applyFont="1" applyFill="1" applyBorder="1" applyAlignment="1">
      <alignment/>
    </xf>
    <xf numFmtId="164" fontId="8" fillId="0" borderId="15" xfId="42" applyNumberFormat="1" applyFont="1" applyFill="1" applyBorder="1" applyAlignment="1">
      <alignment/>
    </xf>
    <xf numFmtId="164" fontId="8" fillId="0" borderId="21" xfId="42" applyNumberFormat="1" applyFont="1" applyFill="1" applyBorder="1" applyAlignment="1">
      <alignment/>
    </xf>
    <xf numFmtId="164" fontId="8" fillId="0" borderId="17" xfId="42" applyNumberFormat="1" applyFont="1" applyBorder="1" applyAlignment="1">
      <alignment wrapText="1"/>
    </xf>
    <xf numFmtId="164" fontId="8" fillId="0" borderId="17" xfId="42" applyNumberFormat="1" applyFont="1" applyBorder="1" applyAlignment="1">
      <alignment/>
    </xf>
    <xf numFmtId="164" fontId="5" fillId="0" borderId="22" xfId="42" applyNumberFormat="1" applyFont="1" applyBorder="1" applyAlignment="1">
      <alignment wrapText="1"/>
    </xf>
    <xf numFmtId="164" fontId="8" fillId="0" borderId="21" xfId="42" applyNumberFormat="1" applyFont="1" applyBorder="1" applyAlignment="1">
      <alignment/>
    </xf>
    <xf numFmtId="49" fontId="8" fillId="0" borderId="0" xfId="57" applyNumberFormat="1" applyFont="1">
      <alignment/>
      <protection/>
    </xf>
    <xf numFmtId="49" fontId="8" fillId="0" borderId="0" xfId="57" applyNumberFormat="1" applyFont="1" applyAlignment="1">
      <alignment horizontal="right"/>
      <protection/>
    </xf>
    <xf numFmtId="3" fontId="5" fillId="0" borderId="0" xfId="57" applyNumberFormat="1" applyFont="1" applyAlignment="1">
      <alignment horizontal="right"/>
      <protection/>
    </xf>
    <xf numFmtId="0" fontId="8" fillId="6" borderId="31" xfId="57" applyFont="1" applyFill="1" applyBorder="1" applyAlignment="1">
      <alignment wrapText="1"/>
      <protection/>
    </xf>
    <xf numFmtId="0" fontId="13" fillId="6" borderId="13" xfId="57" applyFont="1" applyFill="1" applyBorder="1" applyAlignment="1">
      <alignment wrapText="1"/>
      <protection/>
    </xf>
    <xf numFmtId="3" fontId="8" fillId="6" borderId="13" xfId="57" applyNumberFormat="1" applyFont="1" applyFill="1" applyBorder="1" applyAlignment="1">
      <alignment horizontal="center"/>
      <protection/>
    </xf>
    <xf numFmtId="164" fontId="8" fillId="0" borderId="11" xfId="42" applyNumberFormat="1" applyFont="1" applyFill="1" applyBorder="1" applyAlignment="1">
      <alignment/>
    </xf>
    <xf numFmtId="0" fontId="1" fillId="0" borderId="0" xfId="56">
      <alignment/>
      <protection/>
    </xf>
    <xf numFmtId="0" fontId="28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3" fontId="27" fillId="0" borderId="0" xfId="42" applyNumberFormat="1" applyFont="1" applyBorder="1" applyAlignment="1">
      <alignment horizontal="right"/>
    </xf>
    <xf numFmtId="3" fontId="32" fillId="0" borderId="0" xfId="56" applyNumberFormat="1" applyFont="1" applyBorder="1" applyAlignment="1">
      <alignment horizontal="right" vertical="center"/>
      <protection/>
    </xf>
    <xf numFmtId="0" fontId="1" fillId="0" borderId="0" xfId="56" applyBorder="1">
      <alignment/>
      <protection/>
    </xf>
    <xf numFmtId="0" fontId="32" fillId="0" borderId="0" xfId="56" applyFont="1" applyBorder="1" applyAlignment="1">
      <alignment horizontal="center" vertical="center"/>
      <protection/>
    </xf>
    <xf numFmtId="0" fontId="31" fillId="0" borderId="0" xfId="56" applyFont="1">
      <alignment/>
      <protection/>
    </xf>
    <xf numFmtId="0" fontId="30" fillId="0" borderId="0" xfId="56" applyFont="1">
      <alignment/>
      <protection/>
    </xf>
    <xf numFmtId="0" fontId="33" fillId="0" borderId="13" xfId="56" applyFont="1" applyBorder="1" applyAlignment="1">
      <alignment horizontal="center" vertical="center" wrapText="1"/>
      <protection/>
    </xf>
    <xf numFmtId="0" fontId="1" fillId="0" borderId="0" xfId="56" applyFont="1">
      <alignment/>
      <protection/>
    </xf>
    <xf numFmtId="0" fontId="33" fillId="0" borderId="70" xfId="56" applyFont="1" applyBorder="1" applyAlignment="1">
      <alignment horizontal="center" vertical="center"/>
      <protection/>
    </xf>
    <xf numFmtId="0" fontId="33" fillId="0" borderId="71" xfId="56" applyFont="1" applyBorder="1" applyAlignment="1">
      <alignment horizontal="center" vertical="center"/>
      <protection/>
    </xf>
    <xf numFmtId="0" fontId="33" fillId="0" borderId="72" xfId="56" applyFont="1" applyBorder="1" applyAlignment="1">
      <alignment horizontal="center" vertical="center" wrapText="1"/>
      <protection/>
    </xf>
    <xf numFmtId="0" fontId="33" fillId="0" borderId="73" xfId="56" applyFont="1" applyBorder="1" applyAlignment="1">
      <alignment horizontal="center"/>
      <protection/>
    </xf>
    <xf numFmtId="0" fontId="34" fillId="0" borderId="74" xfId="56" applyFont="1" applyBorder="1" applyAlignment="1">
      <alignment horizontal="center" vertical="center"/>
      <protection/>
    </xf>
    <xf numFmtId="14" fontId="34" fillId="0" borderId="42" xfId="56" applyNumberFormat="1" applyFont="1" applyBorder="1" applyAlignment="1">
      <alignment horizontal="center" vertical="center"/>
      <protection/>
    </xf>
    <xf numFmtId="3" fontId="34" fillId="0" borderId="42" xfId="56" applyNumberFormat="1" applyFont="1" applyBorder="1" applyAlignment="1">
      <alignment horizontal="right" vertical="center" wrapText="1"/>
      <protection/>
    </xf>
    <xf numFmtId="3" fontId="34" fillId="0" borderId="42" xfId="56" applyNumberFormat="1" applyFont="1" applyBorder="1" applyAlignment="1">
      <alignment horizontal="right" vertical="center"/>
      <protection/>
    </xf>
    <xf numFmtId="3" fontId="33" fillId="0" borderId="75" xfId="56" applyNumberFormat="1" applyFont="1" applyBorder="1" applyAlignment="1">
      <alignment horizontal="center" vertical="center"/>
      <protection/>
    </xf>
    <xf numFmtId="3" fontId="1" fillId="0" borderId="0" xfId="56" applyNumberFormat="1" applyFont="1">
      <alignment/>
      <protection/>
    </xf>
    <xf numFmtId="0" fontId="33" fillId="0" borderId="76" xfId="56" applyFont="1" applyBorder="1" applyAlignment="1">
      <alignment horizontal="center"/>
      <protection/>
    </xf>
    <xf numFmtId="0" fontId="34" fillId="0" borderId="77" xfId="56" applyFont="1" applyBorder="1" applyAlignment="1">
      <alignment horizontal="center" vertical="center"/>
      <protection/>
    </xf>
    <xf numFmtId="14" fontId="34" fillId="0" borderId="29" xfId="56" applyNumberFormat="1" applyFont="1" applyBorder="1" applyAlignment="1">
      <alignment horizontal="center" vertical="center"/>
      <protection/>
    </xf>
    <xf numFmtId="3" fontId="34" fillId="0" borderId="29" xfId="56" applyNumberFormat="1" applyFont="1" applyBorder="1" applyAlignment="1">
      <alignment horizontal="right" vertical="center" wrapText="1"/>
      <protection/>
    </xf>
    <xf numFmtId="3" fontId="34" fillId="0" borderId="29" xfId="56" applyNumberFormat="1" applyFont="1" applyBorder="1" applyAlignment="1">
      <alignment horizontal="right" vertical="center"/>
      <protection/>
    </xf>
    <xf numFmtId="3" fontId="33" fillId="0" borderId="78" xfId="56" applyNumberFormat="1" applyFont="1" applyBorder="1" applyAlignment="1">
      <alignment horizontal="center" vertical="center"/>
      <protection/>
    </xf>
    <xf numFmtId="3" fontId="34" fillId="0" borderId="79" xfId="56" applyNumberFormat="1" applyFont="1" applyFill="1" applyBorder="1" applyAlignment="1">
      <alignment horizontal="right" vertical="center" wrapText="1"/>
      <protection/>
    </xf>
    <xf numFmtId="3" fontId="34" fillId="0" borderId="29" xfId="56" applyNumberFormat="1" applyFont="1" applyFill="1" applyBorder="1" applyAlignment="1">
      <alignment horizontal="right" vertical="center" wrapText="1"/>
      <protection/>
    </xf>
    <xf numFmtId="0" fontId="1" fillId="0" borderId="0" xfId="56" applyFont="1" applyBorder="1">
      <alignment/>
      <protection/>
    </xf>
    <xf numFmtId="0" fontId="33" fillId="0" borderId="76" xfId="56" applyFont="1" applyFill="1" applyBorder="1" applyAlignment="1">
      <alignment horizontal="center"/>
      <protection/>
    </xf>
    <xf numFmtId="0" fontId="33" fillId="0" borderId="41" xfId="56" applyFont="1" applyBorder="1" applyAlignment="1">
      <alignment horizontal="center"/>
      <protection/>
    </xf>
    <xf numFmtId="3" fontId="1" fillId="0" borderId="42" xfId="56" applyNumberFormat="1" applyFont="1" applyBorder="1">
      <alignment/>
      <protection/>
    </xf>
    <xf numFmtId="0" fontId="1" fillId="0" borderId="42" xfId="56" applyFont="1" applyBorder="1">
      <alignment/>
      <protection/>
    </xf>
    <xf numFmtId="0" fontId="1" fillId="0" borderId="43" xfId="56" applyFont="1" applyBorder="1">
      <alignment/>
      <protection/>
    </xf>
    <xf numFmtId="0" fontId="33" fillId="0" borderId="45" xfId="56" applyFont="1" applyBorder="1" applyAlignment="1">
      <alignment horizontal="center"/>
      <protection/>
    </xf>
    <xf numFmtId="3" fontId="1" fillId="0" borderId="29" xfId="56" applyNumberFormat="1" applyFont="1" applyBorder="1">
      <alignment/>
      <protection/>
    </xf>
    <xf numFmtId="0" fontId="1" fillId="0" borderId="29" xfId="56" applyFont="1" applyBorder="1">
      <alignment/>
      <protection/>
    </xf>
    <xf numFmtId="0" fontId="1" fillId="0" borderId="30" xfId="56" applyFont="1" applyBorder="1">
      <alignment/>
      <protection/>
    </xf>
    <xf numFmtId="0" fontId="33" fillId="0" borderId="46" xfId="56" applyFont="1" applyBorder="1" applyAlignment="1">
      <alignment horizontal="center"/>
      <protection/>
    </xf>
    <xf numFmtId="3" fontId="1" fillId="0" borderId="47" xfId="56" applyNumberFormat="1" applyFont="1" applyBorder="1">
      <alignment/>
      <protection/>
    </xf>
    <xf numFmtId="0" fontId="1" fillId="0" borderId="47" xfId="56" applyFont="1" applyBorder="1">
      <alignment/>
      <protection/>
    </xf>
    <xf numFmtId="3" fontId="34" fillId="0" borderId="47" xfId="56" applyNumberFormat="1" applyFont="1" applyBorder="1" applyAlignment="1">
      <alignment horizontal="right" vertical="center" wrapText="1"/>
      <protection/>
    </xf>
    <xf numFmtId="3" fontId="34" fillId="0" borderId="47" xfId="56" applyNumberFormat="1" applyFont="1" applyBorder="1" applyAlignment="1">
      <alignment horizontal="right" vertical="center"/>
      <protection/>
    </xf>
    <xf numFmtId="0" fontId="1" fillId="0" borderId="48" xfId="56" applyFont="1" applyBorder="1">
      <alignment/>
      <protection/>
    </xf>
    <xf numFmtId="3" fontId="33" fillId="0" borderId="80" xfId="42" applyNumberFormat="1" applyFont="1" applyBorder="1" applyAlignment="1">
      <alignment horizontal="right"/>
    </xf>
    <xf numFmtId="3" fontId="33" fillId="0" borderId="81" xfId="42" applyNumberFormat="1" applyFont="1" applyBorder="1" applyAlignment="1">
      <alignment horizontal="right"/>
    </xf>
    <xf numFmtId="3" fontId="33" fillId="0" borderId="82" xfId="42" applyNumberFormat="1" applyFont="1" applyBorder="1" applyAlignment="1">
      <alignment horizontal="right"/>
    </xf>
    <xf numFmtId="0" fontId="27" fillId="0" borderId="0" xfId="58" applyFont="1">
      <alignment/>
      <protection/>
    </xf>
    <xf numFmtId="0" fontId="21" fillId="0" borderId="0" xfId="58" applyFont="1">
      <alignment/>
      <protection/>
    </xf>
    <xf numFmtId="0" fontId="1" fillId="0" borderId="0" xfId="58">
      <alignment/>
      <protection/>
    </xf>
    <xf numFmtId="0" fontId="30" fillId="0" borderId="24" xfId="58" applyFont="1" applyBorder="1" applyAlignment="1">
      <alignment horizontal="center"/>
      <protection/>
    </xf>
    <xf numFmtId="0" fontId="29" fillId="0" borderId="83" xfId="58" applyFont="1" applyBorder="1" applyAlignment="1">
      <alignment horizontal="center"/>
      <protection/>
    </xf>
    <xf numFmtId="0" fontId="29" fillId="0" borderId="84" xfId="58" applyFont="1" applyBorder="1" applyAlignment="1">
      <alignment horizontal="center"/>
      <protection/>
    </xf>
    <xf numFmtId="0" fontId="30" fillId="0" borderId="32" xfId="58" applyFont="1" applyBorder="1" applyAlignment="1">
      <alignment horizontal="center"/>
      <protection/>
    </xf>
    <xf numFmtId="0" fontId="30" fillId="0" borderId="16" xfId="58" applyFont="1" applyBorder="1" applyAlignment="1">
      <alignment horizontal="center"/>
      <protection/>
    </xf>
    <xf numFmtId="0" fontId="30" fillId="0" borderId="55" xfId="58" applyFont="1" applyBorder="1" applyAlignment="1">
      <alignment horizontal="center"/>
      <protection/>
    </xf>
    <xf numFmtId="0" fontId="30" fillId="0" borderId="85" xfId="58" applyFont="1" applyBorder="1" applyAlignment="1">
      <alignment horizontal="center"/>
      <protection/>
    </xf>
    <xf numFmtId="0" fontId="30" fillId="0" borderId="31" xfId="58" applyFont="1" applyBorder="1" applyAlignment="1">
      <alignment horizontal="center"/>
      <protection/>
    </xf>
    <xf numFmtId="0" fontId="30" fillId="0" borderId="59" xfId="58" applyFont="1" applyBorder="1" applyAlignment="1">
      <alignment horizontal="center"/>
      <protection/>
    </xf>
    <xf numFmtId="0" fontId="30" fillId="0" borderId="60" xfId="58" applyFont="1" applyBorder="1" applyAlignment="1">
      <alignment horizontal="center"/>
      <protection/>
    </xf>
    <xf numFmtId="0" fontId="30" fillId="0" borderId="86" xfId="58" applyFont="1" applyBorder="1" applyAlignment="1">
      <alignment horizontal="center"/>
      <protection/>
    </xf>
    <xf numFmtId="0" fontId="35" fillId="0" borderId="13" xfId="58" applyFont="1" applyBorder="1">
      <alignment/>
      <protection/>
    </xf>
    <xf numFmtId="164" fontId="36" fillId="0" borderId="35" xfId="42" applyNumberFormat="1" applyFont="1" applyBorder="1" applyAlignment="1">
      <alignment horizontal="center"/>
    </xf>
    <xf numFmtId="164" fontId="36" fillId="0" borderId="37" xfId="42" applyNumberFormat="1" applyFont="1" applyBorder="1" applyAlignment="1">
      <alignment/>
    </xf>
    <xf numFmtId="164" fontId="36" fillId="0" borderId="10" xfId="42" applyNumberFormat="1" applyFont="1" applyBorder="1" applyAlignment="1">
      <alignment/>
    </xf>
    <xf numFmtId="164" fontId="36" fillId="0" borderId="12" xfId="42" applyNumberFormat="1" applyFont="1" applyBorder="1" applyAlignment="1">
      <alignment horizontal="center"/>
    </xf>
    <xf numFmtId="164" fontId="36" fillId="0" borderId="13" xfId="42" applyNumberFormat="1" applyFont="1" applyBorder="1" applyAlignment="1">
      <alignment horizontal="center"/>
    </xf>
    <xf numFmtId="164" fontId="29" fillId="0" borderId="13" xfId="42" applyNumberFormat="1" applyFont="1" applyBorder="1" applyAlignment="1">
      <alignment horizontal="center"/>
    </xf>
    <xf numFmtId="164" fontId="36" fillId="0" borderId="13" xfId="42" applyNumberFormat="1" applyFont="1" applyBorder="1" applyAlignment="1">
      <alignment/>
    </xf>
    <xf numFmtId="0" fontId="36" fillId="0" borderId="17" xfId="58" applyFont="1" applyBorder="1">
      <alignment/>
      <protection/>
    </xf>
    <xf numFmtId="164" fontId="36" fillId="0" borderId="49" xfId="42" applyNumberFormat="1" applyFont="1" applyBorder="1" applyAlignment="1">
      <alignment horizontal="center"/>
    </xf>
    <xf numFmtId="164" fontId="36" fillId="0" borderId="63" xfId="42" applyNumberFormat="1" applyFont="1" applyBorder="1" applyAlignment="1">
      <alignment/>
    </xf>
    <xf numFmtId="164" fontId="36" fillId="0" borderId="25" xfId="42" applyNumberFormat="1" applyFont="1" applyBorder="1" applyAlignment="1">
      <alignment/>
    </xf>
    <xf numFmtId="164" fontId="36" fillId="0" borderId="49" xfId="42" applyNumberFormat="1" applyFont="1" applyBorder="1" applyAlignment="1">
      <alignment/>
    </xf>
    <xf numFmtId="164" fontId="36" fillId="0" borderId="63" xfId="42" applyNumberFormat="1" applyFont="1" applyBorder="1" applyAlignment="1">
      <alignment horizontal="center"/>
    </xf>
    <xf numFmtId="164" fontId="36" fillId="0" borderId="17" xfId="42" applyNumberFormat="1" applyFont="1" applyBorder="1" applyAlignment="1">
      <alignment horizontal="center"/>
    </xf>
    <xf numFmtId="164" fontId="36" fillId="0" borderId="17" xfId="42" applyNumberFormat="1" applyFont="1" applyBorder="1" applyAlignment="1">
      <alignment/>
    </xf>
    <xf numFmtId="0" fontId="36" fillId="0" borderId="15" xfId="58" applyFont="1" applyBorder="1">
      <alignment/>
      <protection/>
    </xf>
    <xf numFmtId="164" fontId="36" fillId="0" borderId="45" xfId="42" applyNumberFormat="1" applyFont="1" applyBorder="1" applyAlignment="1">
      <alignment/>
    </xf>
    <xf numFmtId="164" fontId="36" fillId="0" borderId="44" xfId="42" applyNumberFormat="1" applyFont="1" applyBorder="1" applyAlignment="1">
      <alignment/>
    </xf>
    <xf numFmtId="164" fontId="36" fillId="0" borderId="34" xfId="42" applyNumberFormat="1" applyFont="1" applyBorder="1" applyAlignment="1">
      <alignment/>
    </xf>
    <xf numFmtId="164" fontId="36" fillId="0" borderId="44" xfId="42" applyNumberFormat="1" applyFont="1" applyBorder="1" applyAlignment="1">
      <alignment horizontal="center"/>
    </xf>
    <xf numFmtId="164" fontId="36" fillId="0" borderId="15" xfId="42" applyNumberFormat="1" applyFont="1" applyBorder="1" applyAlignment="1">
      <alignment horizontal="center"/>
    </xf>
    <xf numFmtId="164" fontId="36" fillId="0" borderId="14" xfId="42" applyNumberFormat="1" applyFont="1" applyBorder="1" applyAlignment="1">
      <alignment horizontal="center"/>
    </xf>
    <xf numFmtId="164" fontId="36" fillId="0" borderId="14" xfId="42" applyNumberFormat="1" applyFont="1" applyBorder="1" applyAlignment="1">
      <alignment/>
    </xf>
    <xf numFmtId="164" fontId="36" fillId="0" borderId="51" xfId="42" applyNumberFormat="1" applyFont="1" applyBorder="1" applyAlignment="1">
      <alignment/>
    </xf>
    <xf numFmtId="0" fontId="36" fillId="0" borderId="14" xfId="58" applyFont="1" applyBorder="1">
      <alignment/>
      <protection/>
    </xf>
    <xf numFmtId="164" fontId="36" fillId="0" borderId="41" xfId="42" applyNumberFormat="1" applyFont="1" applyBorder="1" applyAlignment="1">
      <alignment/>
    </xf>
    <xf numFmtId="0" fontId="36" fillId="0" borderId="21" xfId="58" applyFont="1" applyBorder="1">
      <alignment/>
      <protection/>
    </xf>
    <xf numFmtId="164" fontId="36" fillId="0" borderId="53" xfId="42" applyNumberFormat="1" applyFont="1" applyBorder="1" applyAlignment="1">
      <alignment/>
    </xf>
    <xf numFmtId="164" fontId="36" fillId="0" borderId="60" xfId="42" applyNumberFormat="1" applyFont="1" applyBorder="1" applyAlignment="1">
      <alignment/>
    </xf>
    <xf numFmtId="164" fontId="36" fillId="0" borderId="60" xfId="42" applyNumberFormat="1" applyFont="1" applyBorder="1" applyAlignment="1">
      <alignment horizontal="center"/>
    </xf>
    <xf numFmtId="164" fontId="36" fillId="0" borderId="64" xfId="42" applyNumberFormat="1" applyFont="1" applyBorder="1" applyAlignment="1">
      <alignment/>
    </xf>
    <xf numFmtId="164" fontId="36" fillId="0" borderId="31" xfId="42" applyNumberFormat="1" applyFont="1" applyBorder="1" applyAlignment="1">
      <alignment/>
    </xf>
    <xf numFmtId="0" fontId="29" fillId="0" borderId="13" xfId="58" applyFont="1" applyBorder="1">
      <alignment/>
      <protection/>
    </xf>
    <xf numFmtId="164" fontId="28" fillId="0" borderId="13" xfId="58" applyNumberFormat="1" applyFont="1" applyBorder="1">
      <alignment/>
      <protection/>
    </xf>
    <xf numFmtId="0" fontId="23" fillId="0" borderId="0" xfId="58" applyFont="1">
      <alignment/>
      <protection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54" fillId="6" borderId="35" xfId="0" applyFont="1" applyFill="1" applyBorder="1" applyAlignment="1">
      <alignment/>
    </xf>
    <xf numFmtId="0" fontId="54" fillId="6" borderId="36" xfId="0" applyFont="1" applyFill="1" applyBorder="1" applyAlignment="1">
      <alignment/>
    </xf>
    <xf numFmtId="0" fontId="54" fillId="6" borderId="87" xfId="0" applyFont="1" applyFill="1" applyBorder="1" applyAlignment="1">
      <alignment/>
    </xf>
    <xf numFmtId="0" fontId="54" fillId="6" borderId="37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55" fillId="0" borderId="41" xfId="0" applyFont="1" applyBorder="1" applyAlignment="1">
      <alignment horizontal="center"/>
    </xf>
    <xf numFmtId="0" fontId="55" fillId="0" borderId="42" xfId="0" applyFont="1" applyBorder="1" applyAlignment="1">
      <alignment/>
    </xf>
    <xf numFmtId="3" fontId="55" fillId="0" borderId="88" xfId="0" applyNumberFormat="1" applyFont="1" applyBorder="1" applyAlignment="1">
      <alignment wrapText="1"/>
    </xf>
    <xf numFmtId="3" fontId="55" fillId="0" borderId="43" xfId="0" applyNumberFormat="1" applyFont="1" applyBorder="1" applyAlignment="1">
      <alignment wrapText="1"/>
    </xf>
    <xf numFmtId="0" fontId="55" fillId="0" borderId="45" xfId="0" applyFont="1" applyBorder="1" applyAlignment="1">
      <alignment horizontal="center"/>
    </xf>
    <xf numFmtId="0" fontId="55" fillId="0" borderId="29" xfId="0" applyFont="1" applyBorder="1" applyAlignment="1">
      <alignment/>
    </xf>
    <xf numFmtId="3" fontId="55" fillId="0" borderId="69" xfId="0" applyNumberFormat="1" applyFont="1" applyBorder="1" applyAlignment="1">
      <alignment wrapText="1"/>
    </xf>
    <xf numFmtId="0" fontId="55" fillId="0" borderId="47" xfId="0" applyFont="1" applyBorder="1" applyAlignment="1">
      <alignment/>
    </xf>
    <xf numFmtId="0" fontId="55" fillId="6" borderId="36" xfId="0" applyFont="1" applyFill="1" applyBorder="1" applyAlignment="1">
      <alignment/>
    </xf>
    <xf numFmtId="3" fontId="55" fillId="6" borderId="87" xfId="0" applyNumberFormat="1" applyFont="1" applyFill="1" applyBorder="1" applyAlignment="1">
      <alignment horizontal="right"/>
    </xf>
    <xf numFmtId="3" fontId="55" fillId="6" borderId="37" xfId="0" applyNumberFormat="1" applyFont="1" applyFill="1" applyBorder="1" applyAlignment="1">
      <alignment horizontal="right"/>
    </xf>
    <xf numFmtId="164" fontId="55" fillId="0" borderId="0" xfId="42" applyNumberFormat="1" applyFont="1" applyFill="1" applyBorder="1" applyAlignment="1">
      <alignment/>
    </xf>
    <xf numFmtId="0" fontId="5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6" fillId="0" borderId="38" xfId="0" applyFont="1" applyBorder="1" applyAlignment="1">
      <alignment/>
    </xf>
    <xf numFmtId="0" fontId="56" fillId="0" borderId="39" xfId="0" applyFont="1" applyBorder="1" applyAlignment="1">
      <alignment/>
    </xf>
    <xf numFmtId="0" fontId="57" fillId="0" borderId="23" xfId="0" applyFont="1" applyBorder="1" applyAlignment="1">
      <alignment/>
    </xf>
    <xf numFmtId="0" fontId="56" fillId="0" borderId="40" xfId="0" applyFont="1" applyBorder="1" applyAlignment="1">
      <alignment wrapText="1"/>
    </xf>
    <xf numFmtId="0" fontId="55" fillId="0" borderId="49" xfId="0" applyFont="1" applyBorder="1" applyAlignment="1">
      <alignment/>
    </xf>
    <xf numFmtId="0" fontId="55" fillId="0" borderId="5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45" xfId="0" applyFont="1" applyBorder="1" applyAlignment="1">
      <alignment/>
    </xf>
    <xf numFmtId="2" fontId="55" fillId="0" borderId="0" xfId="0" applyFont="1" applyBorder="1" applyAlignment="1">
      <alignment/>
    </xf>
    <xf numFmtId="0" fontId="55" fillId="0" borderId="54" xfId="0" applyFont="1" applyBorder="1" applyAlignment="1">
      <alignment/>
    </xf>
    <xf numFmtId="0" fontId="9" fillId="6" borderId="59" xfId="0" applyFont="1" applyFill="1" applyBorder="1" applyAlignment="1">
      <alignment horizontal="left"/>
    </xf>
    <xf numFmtId="0" fontId="9" fillId="6" borderId="89" xfId="0" applyFont="1" applyFill="1" applyBorder="1" applyAlignment="1">
      <alignment horizontal="left"/>
    </xf>
    <xf numFmtId="0" fontId="55" fillId="6" borderId="66" xfId="0" applyFont="1" applyFill="1" applyBorder="1" applyAlignment="1">
      <alignment/>
    </xf>
    <xf numFmtId="3" fontId="55" fillId="6" borderId="67" xfId="42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0" fontId="9" fillId="0" borderId="0" xfId="0" applyFont="1" applyBorder="1" applyAlignment="1">
      <alignment horizontal="centerContinuous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wrapText="1"/>
    </xf>
    <xf numFmtId="3" fontId="55" fillId="0" borderId="0" xfId="0" applyNumberFormat="1" applyFont="1" applyBorder="1" applyAlignment="1">
      <alignment horizontal="right"/>
    </xf>
    <xf numFmtId="3" fontId="55" fillId="0" borderId="0" xfId="0" applyNumberFormat="1" applyFont="1" applyBorder="1" applyAlignment="1">
      <alignment/>
    </xf>
    <xf numFmtId="2" fontId="55" fillId="0" borderId="0" xfId="0" applyFont="1" applyBorder="1" applyAlignment="1">
      <alignment horizontal="center"/>
    </xf>
    <xf numFmtId="43" fontId="55" fillId="0" borderId="0" xfId="42" applyFont="1" applyBorder="1" applyAlignment="1">
      <alignment horizontal="center"/>
    </xf>
    <xf numFmtId="3" fontId="55" fillId="0" borderId="0" xfId="42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43" fontId="5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3" fontId="55" fillId="0" borderId="90" xfId="0" applyNumberFormat="1" applyFont="1" applyBorder="1" applyAlignment="1">
      <alignment/>
    </xf>
    <xf numFmtId="3" fontId="55" fillId="0" borderId="30" xfId="0" applyNumberFormat="1" applyFont="1" applyBorder="1" applyAlignment="1">
      <alignment/>
    </xf>
    <xf numFmtId="0" fontId="55" fillId="0" borderId="53" xfId="0" applyFont="1" applyBorder="1" applyAlignment="1">
      <alignment/>
    </xf>
    <xf numFmtId="3" fontId="55" fillId="0" borderId="91" xfId="0" applyNumberFormat="1" applyFont="1" applyBorder="1" applyAlignment="1">
      <alignment/>
    </xf>
    <xf numFmtId="4" fontId="55" fillId="0" borderId="54" xfId="0" applyNumberFormat="1" applyFont="1" applyBorder="1" applyAlignment="1">
      <alignment/>
    </xf>
    <xf numFmtId="0" fontId="20" fillId="0" borderId="33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20" fillId="0" borderId="58" xfId="55" applyFont="1" applyBorder="1" applyAlignment="1">
      <alignment horizontal="center"/>
      <protection/>
    </xf>
    <xf numFmtId="0" fontId="3" fillId="6" borderId="11" xfId="57" applyFont="1" applyFill="1" applyBorder="1" applyAlignment="1">
      <alignment wrapText="1"/>
      <protection/>
    </xf>
    <xf numFmtId="0" fontId="5" fillId="6" borderId="12" xfId="57" applyFont="1" applyFill="1" applyBorder="1" applyAlignment="1">
      <alignment/>
      <protection/>
    </xf>
    <xf numFmtId="0" fontId="8" fillId="6" borderId="11" xfId="57" applyFont="1" applyFill="1" applyBorder="1" applyAlignment="1">
      <alignment horizontal="center"/>
      <protection/>
    </xf>
    <xf numFmtId="0" fontId="8" fillId="6" borderId="12" xfId="57" applyFont="1" applyFill="1" applyBorder="1" applyAlignment="1">
      <alignment horizontal="center"/>
      <protection/>
    </xf>
    <xf numFmtId="0" fontId="13" fillId="6" borderId="24" xfId="57" applyFont="1" applyFill="1" applyBorder="1" applyAlignment="1">
      <alignment wrapText="1"/>
      <protection/>
    </xf>
    <xf numFmtId="0" fontId="8" fillId="6" borderId="31" xfId="57" applyFont="1" applyFill="1" applyBorder="1" applyAlignment="1">
      <alignment/>
      <protection/>
    </xf>
    <xf numFmtId="0" fontId="13" fillId="6" borderId="90" xfId="57" applyFont="1" applyFill="1" applyBorder="1" applyAlignment="1">
      <alignment wrapText="1"/>
      <protection/>
    </xf>
    <xf numFmtId="0" fontId="8" fillId="6" borderId="62" xfId="57" applyFont="1" applyFill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5" fillId="0" borderId="0" xfId="57" applyFont="1" applyAlignment="1">
      <alignment/>
      <protection/>
    </xf>
    <xf numFmtId="0" fontId="8" fillId="6" borderId="24" xfId="57" applyFont="1" applyFill="1" applyBorder="1" applyAlignment="1">
      <alignment horizontal="center" wrapText="1"/>
      <protection/>
    </xf>
    <xf numFmtId="0" fontId="8" fillId="6" borderId="31" xfId="57" applyFont="1" applyFill="1" applyBorder="1" applyAlignment="1">
      <alignment horizontal="center" wrapText="1"/>
      <protection/>
    </xf>
    <xf numFmtId="0" fontId="8" fillId="6" borderId="92" xfId="57" applyFont="1" applyFill="1" applyBorder="1" applyAlignment="1">
      <alignment horizontal="center"/>
      <protection/>
    </xf>
    <xf numFmtId="0" fontId="8" fillId="6" borderId="93" xfId="57" applyFont="1" applyFill="1" applyBorder="1" applyAlignment="1">
      <alignment horizontal="center"/>
      <protection/>
    </xf>
    <xf numFmtId="0" fontId="22" fillId="0" borderId="0" xfId="58" applyFont="1" applyAlignment="1">
      <alignment horizontal="center"/>
      <protection/>
    </xf>
    <xf numFmtId="11" fontId="27" fillId="0" borderId="94" xfId="58" applyNumberFormat="1" applyFont="1" applyBorder="1" applyAlignment="1">
      <alignment horizontal="center" textRotation="45"/>
      <protection/>
    </xf>
    <xf numFmtId="11" fontId="27" fillId="0" borderId="95" xfId="58" applyNumberFormat="1" applyFont="1" applyBorder="1" applyAlignment="1">
      <alignment horizontal="center" textRotation="45"/>
      <protection/>
    </xf>
    <xf numFmtId="11" fontId="27" fillId="0" borderId="96" xfId="58" applyNumberFormat="1" applyFont="1" applyBorder="1" applyAlignment="1">
      <alignment horizontal="center" textRotation="45"/>
      <protection/>
    </xf>
    <xf numFmtId="0" fontId="30" fillId="0" borderId="97" xfId="58" applyFont="1" applyBorder="1" applyAlignment="1">
      <alignment horizontal="center"/>
      <protection/>
    </xf>
    <xf numFmtId="0" fontId="30" fillId="0" borderId="98" xfId="58" applyFont="1" applyBorder="1" applyAlignment="1">
      <alignment horizontal="center"/>
      <protection/>
    </xf>
    <xf numFmtId="0" fontId="29" fillId="0" borderId="98" xfId="58" applyFont="1" applyBorder="1" applyAlignment="1">
      <alignment horizontal="center"/>
      <protection/>
    </xf>
    <xf numFmtId="0" fontId="29" fillId="0" borderId="99" xfId="58" applyFont="1" applyBorder="1" applyAlignment="1">
      <alignment horizontal="center"/>
      <protection/>
    </xf>
    <xf numFmtId="0" fontId="55" fillId="0" borderId="0" xfId="0" applyFont="1" applyBorder="1" applyAlignment="1">
      <alignment horizontal="center"/>
    </xf>
    <xf numFmtId="0" fontId="55" fillId="0" borderId="29" xfId="0" applyFont="1" applyBorder="1" applyAlignment="1">
      <alignment horizontal="right"/>
    </xf>
    <xf numFmtId="0" fontId="55" fillId="0" borderId="54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5" fillId="6" borderId="100" xfId="0" applyFont="1" applyFill="1" applyBorder="1" applyAlignment="1">
      <alignment horizontal="center"/>
    </xf>
    <xf numFmtId="0" fontId="55" fillId="6" borderId="89" xfId="0" applyFont="1" applyFill="1" applyBorder="1" applyAlignment="1">
      <alignment horizontal="center"/>
    </xf>
    <xf numFmtId="4" fontId="55" fillId="6" borderId="100" xfId="0" applyNumberFormat="1" applyFont="1" applyFill="1" applyBorder="1" applyAlignment="1">
      <alignment horizontal="right"/>
    </xf>
    <xf numFmtId="4" fontId="55" fillId="6" borderId="89" xfId="0" applyNumberFormat="1" applyFont="1" applyFill="1" applyBorder="1" applyAlignment="1">
      <alignment horizontal="right"/>
    </xf>
    <xf numFmtId="4" fontId="55" fillId="0" borderId="50" xfId="0" applyNumberFormat="1" applyFont="1" applyBorder="1" applyAlignment="1">
      <alignment/>
    </xf>
    <xf numFmtId="49" fontId="55" fillId="0" borderId="29" xfId="0" applyNumberFormat="1" applyFont="1" applyBorder="1" applyAlignment="1">
      <alignment horizontal="right"/>
    </xf>
    <xf numFmtId="0" fontId="56" fillId="0" borderId="101" xfId="0" applyFont="1" applyBorder="1" applyAlignment="1">
      <alignment horizontal="center"/>
    </xf>
    <xf numFmtId="0" fontId="56" fillId="0" borderId="102" xfId="0" applyFont="1" applyBorder="1" applyAlignment="1">
      <alignment horizontal="center"/>
    </xf>
    <xf numFmtId="4" fontId="55" fillId="0" borderId="29" xfId="0" applyNumberFormat="1" applyFont="1" applyBorder="1" applyAlignment="1">
      <alignment/>
    </xf>
    <xf numFmtId="1" fontId="55" fillId="0" borderId="29" xfId="0" applyNumberFormat="1" applyFont="1" applyBorder="1" applyAlignment="1">
      <alignment horizontal="right"/>
    </xf>
    <xf numFmtId="0" fontId="55" fillId="0" borderId="50" xfId="0" applyFont="1" applyBorder="1" applyAlignment="1">
      <alignment horizontal="right"/>
    </xf>
    <xf numFmtId="0" fontId="9" fillId="6" borderId="11" xfId="0" applyFont="1" applyFill="1" applyBorder="1" applyAlignment="1">
      <alignment horizontal="center"/>
    </xf>
    <xf numFmtId="0" fontId="9" fillId="6" borderId="10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56" applyFont="1" applyAlignment="1">
      <alignment horizontal="left"/>
      <protection/>
    </xf>
    <xf numFmtId="0" fontId="33" fillId="0" borderId="80" xfId="56" applyFont="1" applyBorder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33" fillId="0" borderId="13" xfId="56" applyFont="1" applyBorder="1" applyAlignment="1">
      <alignment horizontal="center" vertical="center"/>
      <protection/>
    </xf>
    <xf numFmtId="0" fontId="33" fillId="0" borderId="72" xfId="56" applyFont="1" applyBorder="1" applyAlignment="1">
      <alignment horizontal="center" vertical="center"/>
      <protection/>
    </xf>
    <xf numFmtId="0" fontId="33" fillId="0" borderId="35" xfId="56" applyFont="1" applyBorder="1" applyAlignment="1">
      <alignment horizontal="center" vertical="center"/>
      <protection/>
    </xf>
    <xf numFmtId="0" fontId="33" fillId="0" borderId="37" xfId="56" applyFont="1" applyBorder="1" applyAlignment="1">
      <alignment horizontal="center" vertical="center"/>
      <protection/>
    </xf>
    <xf numFmtId="0" fontId="33" fillId="0" borderId="13" xfId="56" applyFont="1" applyBorder="1" applyAlignment="1">
      <alignment horizontal="center" vertical="center" wrapText="1"/>
      <protection/>
    </xf>
    <xf numFmtId="0" fontId="33" fillId="0" borderId="72" xfId="56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apak bilanci" xfId="55"/>
    <cellStyle name="Normal_Pasq.zhdoganimeve" xfId="56"/>
    <cellStyle name="Normal_Pasqyrat Financiare 10" xfId="57"/>
    <cellStyle name="Normal_TVS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workbookViewId="0" topLeftCell="A1">
      <selection activeCell="G5" sqref="G5"/>
    </sheetView>
  </sheetViews>
  <sheetFormatPr defaultColWidth="9.140625" defaultRowHeight="12.75"/>
  <cols>
    <col min="1" max="1" width="5.7109375" style="198" customWidth="1"/>
    <col min="2" max="5" width="9.140625" style="198" customWidth="1"/>
    <col min="6" max="6" width="8.7109375" style="198" customWidth="1"/>
    <col min="7" max="7" width="11.57421875" style="198" customWidth="1"/>
    <col min="8" max="8" width="9.140625" style="198" customWidth="1"/>
    <col min="9" max="9" width="11.421875" style="198" customWidth="1"/>
    <col min="10" max="10" width="15.421875" style="198" customWidth="1"/>
    <col min="11" max="11" width="11.8515625" style="198" customWidth="1"/>
    <col min="12" max="16384" width="9.140625" style="198" customWidth="1"/>
  </cols>
  <sheetData>
    <row r="2" spans="1:10" ht="16.5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</row>
    <row r="3" spans="1:10" s="202" customFormat="1" ht="15.75">
      <c r="A3" s="199"/>
      <c r="B3" s="200"/>
      <c r="C3" s="200"/>
      <c r="D3" s="200"/>
      <c r="E3" s="200"/>
      <c r="F3" s="200"/>
      <c r="G3" s="200"/>
      <c r="H3" s="200"/>
      <c r="I3" s="200"/>
      <c r="J3" s="201"/>
    </row>
    <row r="4" spans="1:11" ht="15.75">
      <c r="A4" s="203" t="s">
        <v>137</v>
      </c>
      <c r="B4" s="204"/>
      <c r="C4" s="204"/>
      <c r="D4" s="202"/>
      <c r="E4" s="202"/>
      <c r="F4" s="202"/>
      <c r="G4" s="205" t="s">
        <v>175</v>
      </c>
      <c r="H4" s="205"/>
      <c r="I4" s="205"/>
      <c r="J4" s="206"/>
      <c r="K4" s="202"/>
    </row>
    <row r="5" spans="1:11" ht="15.75">
      <c r="A5" s="203" t="s">
        <v>138</v>
      </c>
      <c r="B5" s="204"/>
      <c r="C5" s="204"/>
      <c r="D5" s="202"/>
      <c r="E5" s="202"/>
      <c r="F5" s="202"/>
      <c r="G5" s="198" t="s">
        <v>176</v>
      </c>
      <c r="H5" s="207"/>
      <c r="I5" s="207"/>
      <c r="J5" s="208"/>
      <c r="K5" s="202"/>
    </row>
    <row r="6" spans="1:11" ht="15.75">
      <c r="A6" s="203" t="s">
        <v>139</v>
      </c>
      <c r="B6" s="204"/>
      <c r="C6" s="204"/>
      <c r="D6" s="202"/>
      <c r="E6" s="202"/>
      <c r="F6" s="202"/>
      <c r="G6" s="207" t="s">
        <v>177</v>
      </c>
      <c r="H6" s="207"/>
      <c r="I6" s="207"/>
      <c r="J6" s="208"/>
      <c r="K6" s="202"/>
    </row>
    <row r="7" spans="1:11" ht="15.75">
      <c r="A7" s="203"/>
      <c r="B7" s="204"/>
      <c r="C7" s="204"/>
      <c r="D7" s="202"/>
      <c r="E7" s="202"/>
      <c r="F7" s="202"/>
      <c r="G7" s="209"/>
      <c r="H7" s="207"/>
      <c r="I7" s="207"/>
      <c r="J7" s="208"/>
      <c r="K7" s="202"/>
    </row>
    <row r="8" spans="1:11" ht="15.75">
      <c r="A8" s="203"/>
      <c r="B8" s="204"/>
      <c r="C8" s="204"/>
      <c r="D8" s="202"/>
      <c r="E8" s="202"/>
      <c r="F8" s="202"/>
      <c r="G8" s="209"/>
      <c r="H8" s="207"/>
      <c r="I8" s="207"/>
      <c r="J8" s="208"/>
      <c r="K8" s="202"/>
    </row>
    <row r="9" spans="1:11" ht="15.75">
      <c r="A9" s="203" t="s">
        <v>140</v>
      </c>
      <c r="B9" s="204"/>
      <c r="C9" s="204"/>
      <c r="D9" s="202"/>
      <c r="E9" s="202"/>
      <c r="F9" s="202"/>
      <c r="G9" s="207" t="s">
        <v>178</v>
      </c>
      <c r="H9" s="210"/>
      <c r="I9" s="210"/>
      <c r="J9" s="208"/>
      <c r="K9" s="202"/>
    </row>
    <row r="10" spans="1:11" ht="15.75">
      <c r="A10" s="203" t="s">
        <v>141</v>
      </c>
      <c r="B10" s="204"/>
      <c r="C10" s="204"/>
      <c r="D10" s="202"/>
      <c r="E10" s="202"/>
      <c r="F10" s="202"/>
      <c r="G10" s="301">
        <v>34685</v>
      </c>
      <c r="H10" s="207"/>
      <c r="I10" s="207"/>
      <c r="J10" s="208"/>
      <c r="K10" s="202"/>
    </row>
    <row r="11" spans="1:11" ht="15.75">
      <c r="A11" s="203"/>
      <c r="B11" s="204"/>
      <c r="C11" s="204"/>
      <c r="D11" s="202"/>
      <c r="E11" s="202"/>
      <c r="F11" s="202"/>
      <c r="G11" s="209"/>
      <c r="H11" s="207"/>
      <c r="I11" s="207"/>
      <c r="J11" s="208"/>
      <c r="K11" s="202"/>
    </row>
    <row r="12" spans="1:11" ht="15.75">
      <c r="A12" s="203" t="s">
        <v>142</v>
      </c>
      <c r="B12" s="204"/>
      <c r="C12" s="204"/>
      <c r="D12" s="202"/>
      <c r="E12" s="202"/>
      <c r="F12" s="202"/>
      <c r="G12" s="223" t="s">
        <v>174</v>
      </c>
      <c r="H12" s="210"/>
      <c r="I12" s="210"/>
      <c r="J12" s="208"/>
      <c r="K12" s="202"/>
    </row>
    <row r="13" spans="1:13" ht="13.5" customHeight="1">
      <c r="A13" s="211"/>
      <c r="B13" s="202"/>
      <c r="C13" s="202"/>
      <c r="D13" s="202"/>
      <c r="E13" s="202"/>
      <c r="F13" s="202"/>
      <c r="G13" s="207"/>
      <c r="H13" s="207"/>
      <c r="I13" s="207"/>
      <c r="J13" s="208"/>
      <c r="K13" s="202"/>
      <c r="M13" s="212"/>
    </row>
    <row r="14" spans="1:11" ht="15.75">
      <c r="A14" s="211"/>
      <c r="B14" s="202"/>
      <c r="C14" s="202"/>
      <c r="D14" s="202"/>
      <c r="E14" s="202"/>
      <c r="F14" s="202"/>
      <c r="G14" s="202"/>
      <c r="H14" s="202"/>
      <c r="I14" s="202"/>
      <c r="J14" s="213"/>
      <c r="K14" s="202"/>
    </row>
    <row r="15" spans="1:11" ht="15.75">
      <c r="A15" s="211"/>
      <c r="B15" s="202"/>
      <c r="C15" s="202"/>
      <c r="D15" s="202"/>
      <c r="E15" s="202"/>
      <c r="F15" s="202"/>
      <c r="G15" s="202"/>
      <c r="H15" s="202"/>
      <c r="I15" s="202"/>
      <c r="J15" s="213"/>
      <c r="K15" s="202"/>
    </row>
    <row r="16" spans="1:11" ht="15.75">
      <c r="A16" s="214"/>
      <c r="B16" s="215"/>
      <c r="C16" s="215"/>
      <c r="D16" s="215"/>
      <c r="E16" s="215"/>
      <c r="F16" s="215"/>
      <c r="G16" s="215"/>
      <c r="H16" s="215"/>
      <c r="I16" s="215"/>
      <c r="J16" s="213"/>
      <c r="K16" s="202"/>
    </row>
    <row r="17" spans="1:11" ht="15.75">
      <c r="A17" s="214"/>
      <c r="B17" s="215"/>
      <c r="C17" s="216"/>
      <c r="D17" s="216"/>
      <c r="E17" s="216"/>
      <c r="F17" s="215"/>
      <c r="G17" s="215"/>
      <c r="H17" s="215"/>
      <c r="I17" s="215"/>
      <c r="J17" s="213"/>
      <c r="K17" s="202"/>
    </row>
    <row r="18" spans="1:11" ht="15.75">
      <c r="A18" s="214"/>
      <c r="B18" s="215"/>
      <c r="C18" s="215"/>
      <c r="D18" s="215"/>
      <c r="E18" s="215"/>
      <c r="F18" s="215"/>
      <c r="G18" s="215"/>
      <c r="H18" s="215"/>
      <c r="I18" s="215"/>
      <c r="J18" s="213"/>
      <c r="K18" s="202"/>
    </row>
    <row r="19" spans="1:11" ht="15.75">
      <c r="A19" s="214"/>
      <c r="B19" s="215"/>
      <c r="C19" s="215"/>
      <c r="D19" s="215"/>
      <c r="E19" s="215"/>
      <c r="F19" s="215"/>
      <c r="G19" s="215"/>
      <c r="H19" s="215"/>
      <c r="I19" s="215"/>
      <c r="J19" s="213"/>
      <c r="K19" s="202"/>
    </row>
    <row r="20" spans="1:11" ht="15.75">
      <c r="A20" s="214"/>
      <c r="B20" s="215"/>
      <c r="C20" s="215"/>
      <c r="D20" s="215"/>
      <c r="E20" s="215"/>
      <c r="F20" s="215"/>
      <c r="G20" s="215"/>
      <c r="H20" s="215"/>
      <c r="I20" s="215"/>
      <c r="J20" s="213"/>
      <c r="K20" s="202"/>
    </row>
    <row r="21" spans="1:11" ht="15.75">
      <c r="A21" s="214"/>
      <c r="B21" s="215"/>
      <c r="C21" s="215"/>
      <c r="D21" s="215"/>
      <c r="E21" s="215"/>
      <c r="F21" s="215"/>
      <c r="G21" s="215"/>
      <c r="H21" s="215"/>
      <c r="I21" s="215"/>
      <c r="J21" s="213"/>
      <c r="K21" s="202"/>
    </row>
    <row r="22" spans="1:11" ht="15.75">
      <c r="A22" s="214"/>
      <c r="B22" s="215"/>
      <c r="C22" s="215"/>
      <c r="D22" s="215"/>
      <c r="E22" s="215"/>
      <c r="F22" s="215"/>
      <c r="G22" s="215"/>
      <c r="H22" s="215"/>
      <c r="I22" s="215"/>
      <c r="J22" s="213"/>
      <c r="K22" s="202"/>
    </row>
    <row r="23" spans="1:11" ht="21">
      <c r="A23" s="500" t="s">
        <v>143</v>
      </c>
      <c r="B23" s="501"/>
      <c r="C23" s="501"/>
      <c r="D23" s="501"/>
      <c r="E23" s="501"/>
      <c r="F23" s="501"/>
      <c r="G23" s="501"/>
      <c r="H23" s="501"/>
      <c r="I23" s="501"/>
      <c r="J23" s="502"/>
      <c r="K23" s="202"/>
    </row>
    <row r="24" spans="1:11" ht="15.75">
      <c r="A24" s="211"/>
      <c r="B24" s="202"/>
      <c r="C24" s="202"/>
      <c r="D24" s="202"/>
      <c r="E24" s="202"/>
      <c r="F24" s="202"/>
      <c r="G24" s="202"/>
      <c r="H24" s="202"/>
      <c r="I24" s="202"/>
      <c r="J24" s="213"/>
      <c r="K24" s="202"/>
    </row>
    <row r="25" spans="1:11" ht="15.75">
      <c r="A25" s="211"/>
      <c r="B25" s="202"/>
      <c r="C25" s="204"/>
      <c r="D25" s="204"/>
      <c r="E25" s="204"/>
      <c r="F25" s="204"/>
      <c r="G25" s="202"/>
      <c r="H25" s="202"/>
      <c r="I25" s="202"/>
      <c r="J25" s="213"/>
      <c r="K25" s="202"/>
    </row>
    <row r="26" spans="1:11" ht="15.75">
      <c r="A26" s="211"/>
      <c r="B26" s="202"/>
      <c r="C26" s="215" t="s">
        <v>144</v>
      </c>
      <c r="D26" s="215"/>
      <c r="E26" s="215"/>
      <c r="F26" s="215"/>
      <c r="G26" s="215"/>
      <c r="H26" s="215"/>
      <c r="I26" s="215"/>
      <c r="J26" s="217"/>
      <c r="K26" s="202"/>
    </row>
    <row r="27" spans="1:11" ht="15.75">
      <c r="A27" s="211"/>
      <c r="B27" s="202"/>
      <c r="C27" s="215" t="s">
        <v>145</v>
      </c>
      <c r="D27" s="215"/>
      <c r="E27" s="215"/>
      <c r="F27" s="215"/>
      <c r="G27" s="215"/>
      <c r="H27" s="215"/>
      <c r="I27" s="215"/>
      <c r="J27" s="217"/>
      <c r="K27" s="202"/>
    </row>
    <row r="28" spans="1:11" ht="15.75">
      <c r="A28" s="211"/>
      <c r="B28" s="202"/>
      <c r="C28" s="202"/>
      <c r="D28" s="202"/>
      <c r="E28" s="202"/>
      <c r="F28" s="202"/>
      <c r="G28" s="202"/>
      <c r="H28" s="202"/>
      <c r="I28" s="202"/>
      <c r="J28" s="213"/>
      <c r="K28" s="202"/>
    </row>
    <row r="29" spans="1:11" ht="15.75">
      <c r="A29" s="211"/>
      <c r="B29" s="202"/>
      <c r="C29" s="202"/>
      <c r="D29" s="202"/>
      <c r="E29" s="202"/>
      <c r="F29" s="202"/>
      <c r="G29" s="202"/>
      <c r="H29" s="202"/>
      <c r="I29" s="202"/>
      <c r="J29" s="213"/>
      <c r="K29" s="202"/>
    </row>
    <row r="30" spans="1:11" ht="15.75">
      <c r="A30" s="211"/>
      <c r="B30" s="202"/>
      <c r="C30" s="202"/>
      <c r="D30" s="202"/>
      <c r="E30" s="202"/>
      <c r="F30" s="202"/>
      <c r="G30" s="202"/>
      <c r="H30" s="202"/>
      <c r="I30" s="202"/>
      <c r="J30" s="213"/>
      <c r="K30" s="202"/>
    </row>
    <row r="31" spans="1:11" ht="21">
      <c r="A31" s="500" t="s">
        <v>217</v>
      </c>
      <c r="B31" s="501"/>
      <c r="C31" s="501"/>
      <c r="D31" s="501"/>
      <c r="E31" s="501"/>
      <c r="F31" s="501"/>
      <c r="G31" s="501"/>
      <c r="H31" s="501"/>
      <c r="I31" s="501"/>
      <c r="J31" s="502"/>
      <c r="K31" s="202"/>
    </row>
    <row r="32" spans="1:11" ht="15.75">
      <c r="A32" s="211"/>
      <c r="B32" s="202"/>
      <c r="C32" s="202"/>
      <c r="D32" s="202"/>
      <c r="E32" s="202"/>
      <c r="F32" s="202"/>
      <c r="G32" s="202"/>
      <c r="H32" s="202"/>
      <c r="I32" s="202"/>
      <c r="J32" s="213"/>
      <c r="K32" s="202"/>
    </row>
    <row r="33" spans="1:11" ht="15.75">
      <c r="A33" s="211"/>
      <c r="B33" s="202"/>
      <c r="C33" s="202"/>
      <c r="D33" s="202"/>
      <c r="E33" s="202"/>
      <c r="F33" s="202"/>
      <c r="G33" s="202"/>
      <c r="H33" s="202"/>
      <c r="I33" s="202"/>
      <c r="J33" s="213"/>
      <c r="K33" s="202"/>
    </row>
    <row r="34" spans="1:11" ht="15.75">
      <c r="A34" s="211"/>
      <c r="B34" s="202"/>
      <c r="C34" s="202"/>
      <c r="D34" s="202"/>
      <c r="E34" s="202"/>
      <c r="F34" s="202"/>
      <c r="G34" s="202"/>
      <c r="H34" s="202"/>
      <c r="I34" s="202"/>
      <c r="J34" s="213"/>
      <c r="K34" s="202"/>
    </row>
    <row r="35" spans="1:11" ht="15.75">
      <c r="A35" s="211"/>
      <c r="B35" s="202"/>
      <c r="C35" s="202"/>
      <c r="D35" s="202"/>
      <c r="E35" s="202"/>
      <c r="F35" s="202"/>
      <c r="G35" s="202"/>
      <c r="H35" s="202"/>
      <c r="I35" s="202"/>
      <c r="J35" s="213"/>
      <c r="K35" s="202"/>
    </row>
    <row r="36" spans="1:11" ht="15.75">
      <c r="A36" s="211"/>
      <c r="B36" s="202"/>
      <c r="C36" s="202"/>
      <c r="D36" s="202"/>
      <c r="E36" s="202"/>
      <c r="F36" s="202"/>
      <c r="G36" s="202"/>
      <c r="H36" s="202"/>
      <c r="I36" s="202"/>
      <c r="J36" s="213"/>
      <c r="K36" s="202"/>
    </row>
    <row r="37" spans="1:11" ht="15.75">
      <c r="A37" s="211"/>
      <c r="B37" s="202"/>
      <c r="C37" s="202"/>
      <c r="D37" s="202"/>
      <c r="E37" s="202"/>
      <c r="F37" s="202"/>
      <c r="G37" s="202"/>
      <c r="H37" s="202"/>
      <c r="I37" s="202"/>
      <c r="J37" s="213"/>
      <c r="K37" s="202"/>
    </row>
    <row r="38" spans="1:11" ht="15.75">
      <c r="A38" s="211"/>
      <c r="B38" s="202"/>
      <c r="C38" s="202"/>
      <c r="D38" s="202"/>
      <c r="E38" s="202"/>
      <c r="F38" s="202"/>
      <c r="G38" s="202"/>
      <c r="H38" s="202"/>
      <c r="I38" s="202"/>
      <c r="J38" s="213"/>
      <c r="K38" s="202"/>
    </row>
    <row r="39" spans="1:11" ht="15.75">
      <c r="A39" s="211"/>
      <c r="B39" s="202"/>
      <c r="C39" s="202"/>
      <c r="D39" s="202"/>
      <c r="E39" s="202"/>
      <c r="F39" s="202"/>
      <c r="G39" s="202"/>
      <c r="H39" s="202"/>
      <c r="I39" s="202"/>
      <c r="J39" s="213"/>
      <c r="K39" s="202"/>
    </row>
    <row r="40" spans="1:11" ht="15.75">
      <c r="A40" s="211"/>
      <c r="B40" s="202"/>
      <c r="C40" s="202"/>
      <c r="D40" s="202"/>
      <c r="E40" s="202"/>
      <c r="F40" s="202"/>
      <c r="G40" s="202"/>
      <c r="H40" s="202"/>
      <c r="I40" s="202"/>
      <c r="J40" s="213"/>
      <c r="K40" s="202"/>
    </row>
    <row r="41" spans="1:11" ht="15.75">
      <c r="A41" s="211"/>
      <c r="B41" s="202"/>
      <c r="C41" s="202"/>
      <c r="D41" s="202"/>
      <c r="E41" s="202"/>
      <c r="F41" s="202"/>
      <c r="G41" s="202"/>
      <c r="H41" s="202"/>
      <c r="I41" s="202"/>
      <c r="J41" s="213"/>
      <c r="K41" s="202"/>
    </row>
    <row r="42" spans="1:11" ht="15.75">
      <c r="A42" s="211"/>
      <c r="B42" s="202"/>
      <c r="C42" s="202"/>
      <c r="D42" s="202"/>
      <c r="E42" s="202"/>
      <c r="F42" s="202"/>
      <c r="G42" s="202"/>
      <c r="H42" s="202"/>
      <c r="I42" s="202"/>
      <c r="J42" s="213"/>
      <c r="K42" s="202"/>
    </row>
    <row r="43" spans="1:11" ht="15.75">
      <c r="A43" s="211"/>
      <c r="B43" s="202"/>
      <c r="C43" s="202"/>
      <c r="D43" s="202"/>
      <c r="E43" s="202"/>
      <c r="F43" s="202"/>
      <c r="G43" s="202"/>
      <c r="H43" s="202"/>
      <c r="I43" s="202"/>
      <c r="J43" s="213"/>
      <c r="K43" s="202"/>
    </row>
    <row r="44" spans="1:11" ht="15.75">
      <c r="A44" s="211"/>
      <c r="B44" s="202"/>
      <c r="C44" s="202"/>
      <c r="D44" s="202"/>
      <c r="E44" s="202"/>
      <c r="F44" s="202"/>
      <c r="G44" s="202"/>
      <c r="H44" s="202"/>
      <c r="I44" s="202"/>
      <c r="J44" s="213"/>
      <c r="K44" s="202"/>
    </row>
    <row r="45" spans="1:11" ht="15.75">
      <c r="A45" s="211"/>
      <c r="B45" s="202"/>
      <c r="C45" s="202"/>
      <c r="D45" s="202"/>
      <c r="E45" s="202"/>
      <c r="F45" s="202"/>
      <c r="G45" s="202"/>
      <c r="H45" s="202"/>
      <c r="I45" s="202"/>
      <c r="J45" s="213"/>
      <c r="K45" s="202"/>
    </row>
    <row r="46" spans="1:11" ht="15.75">
      <c r="A46" s="211" t="s">
        <v>146</v>
      </c>
      <c r="B46" s="202"/>
      <c r="C46" s="202"/>
      <c r="D46" s="202"/>
      <c r="E46" s="202"/>
      <c r="F46" s="202"/>
      <c r="G46" s="205" t="s">
        <v>172</v>
      </c>
      <c r="H46" s="205"/>
      <c r="I46" s="205"/>
      <c r="J46" s="206"/>
      <c r="K46" s="202"/>
    </row>
    <row r="47" spans="1:11" ht="15.75">
      <c r="A47" s="211" t="s">
        <v>147</v>
      </c>
      <c r="B47" s="202"/>
      <c r="C47" s="202"/>
      <c r="D47" s="202"/>
      <c r="E47" s="202"/>
      <c r="F47" s="202"/>
      <c r="G47" s="207">
        <v>2011</v>
      </c>
      <c r="H47" s="207"/>
      <c r="I47" s="207"/>
      <c r="J47" s="208"/>
      <c r="K47" s="202"/>
    </row>
    <row r="48" spans="1:11" ht="15.75">
      <c r="A48" s="211" t="s">
        <v>148</v>
      </c>
      <c r="B48" s="202"/>
      <c r="C48" s="202"/>
      <c r="D48" s="202"/>
      <c r="E48" s="202"/>
      <c r="F48" s="202"/>
      <c r="G48" s="218" t="s">
        <v>125</v>
      </c>
      <c r="H48" s="207"/>
      <c r="I48" s="207"/>
      <c r="J48" s="208"/>
      <c r="K48" s="202"/>
    </row>
    <row r="49" spans="1:11" ht="15.75">
      <c r="A49" s="211" t="s">
        <v>149</v>
      </c>
      <c r="B49" s="202"/>
      <c r="C49" s="202"/>
      <c r="D49" s="202"/>
      <c r="E49" s="202"/>
      <c r="F49" s="202"/>
      <c r="G49" s="209"/>
      <c r="H49" s="207"/>
      <c r="I49" s="207"/>
      <c r="J49" s="208"/>
      <c r="K49" s="202"/>
    </row>
    <row r="50" spans="1:11" ht="15.75">
      <c r="A50" s="211" t="s">
        <v>150</v>
      </c>
      <c r="B50" s="202"/>
      <c r="C50" s="202"/>
      <c r="D50" s="202"/>
      <c r="E50" s="202"/>
      <c r="F50" s="202"/>
      <c r="G50" s="209">
        <v>2011</v>
      </c>
      <c r="H50" s="207"/>
      <c r="I50" s="207"/>
      <c r="J50" s="208"/>
      <c r="K50" s="202"/>
    </row>
    <row r="51" spans="1:11" ht="15.75">
      <c r="A51" s="211"/>
      <c r="B51" s="202"/>
      <c r="C51" s="202"/>
      <c r="D51" s="202"/>
      <c r="E51" s="202"/>
      <c r="F51" s="219" t="s">
        <v>151</v>
      </c>
      <c r="G51" s="222" t="s">
        <v>218</v>
      </c>
      <c r="H51" s="207"/>
      <c r="I51" s="207"/>
      <c r="J51" s="208"/>
      <c r="K51" s="202"/>
    </row>
    <row r="52" spans="1:11" ht="15.75">
      <c r="A52" s="211"/>
      <c r="B52" s="202"/>
      <c r="C52" s="202"/>
      <c r="D52" s="202"/>
      <c r="E52" s="202"/>
      <c r="F52" s="202" t="s">
        <v>152</v>
      </c>
      <c r="G52" s="222" t="s">
        <v>219</v>
      </c>
      <c r="H52" s="207"/>
      <c r="I52" s="207"/>
      <c r="J52" s="208"/>
      <c r="K52" s="202"/>
    </row>
    <row r="53" spans="1:11" ht="15.75">
      <c r="A53" s="211" t="s">
        <v>173</v>
      </c>
      <c r="B53" s="202"/>
      <c r="C53" s="202"/>
      <c r="D53" s="202"/>
      <c r="E53" s="202"/>
      <c r="F53" s="202"/>
      <c r="G53" s="297" t="s">
        <v>227</v>
      </c>
      <c r="H53" s="297"/>
      <c r="I53" s="207"/>
      <c r="J53" s="208"/>
      <c r="K53" s="202"/>
    </row>
    <row r="54" spans="1:10" ht="16.5" thickBot="1">
      <c r="A54" s="220"/>
      <c r="B54" s="197"/>
      <c r="C54" s="197"/>
      <c r="D54" s="197"/>
      <c r="E54" s="197"/>
      <c r="F54" s="197"/>
      <c r="G54" s="197"/>
      <c r="H54" s="197"/>
      <c r="I54" s="197"/>
      <c r="J54" s="221"/>
    </row>
  </sheetData>
  <mergeCells count="2">
    <mergeCell ref="A23:J23"/>
    <mergeCell ref="A31:J31"/>
  </mergeCells>
  <printOptions horizontalCentered="1"/>
  <pageMargins left="0.52" right="0.32" top="0.52" bottom="0.42" header="0.5" footer="0.5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3">
      <selection activeCell="A3" sqref="A3"/>
    </sheetView>
  </sheetViews>
  <sheetFormatPr defaultColWidth="9.140625" defaultRowHeight="12.75"/>
  <cols>
    <col min="1" max="1" width="5.7109375" style="440" customWidth="1"/>
    <col min="2" max="2" width="28.00390625" style="440" customWidth="1"/>
    <col min="3" max="3" width="9.421875" style="440" customWidth="1"/>
    <col min="4" max="4" width="16.57421875" style="440" customWidth="1"/>
    <col min="5" max="5" width="24.28125" style="440" customWidth="1"/>
    <col min="6" max="6" width="17.00390625" style="440" customWidth="1"/>
    <col min="7" max="16384" width="9.140625" style="440" customWidth="1"/>
  </cols>
  <sheetData>
    <row r="3" ht="18.75">
      <c r="A3" s="389" t="s">
        <v>251</v>
      </c>
    </row>
    <row r="4" ht="15.75">
      <c r="A4" s="439"/>
    </row>
    <row r="6" spans="1:6" ht="15.75">
      <c r="A6" s="542" t="s">
        <v>309</v>
      </c>
      <c r="B6" s="542"/>
      <c r="C6" s="542"/>
      <c r="D6" s="542"/>
      <c r="E6" s="542"/>
      <c r="F6" s="442"/>
    </row>
    <row r="7" spans="1:6" ht="16.5" thickBot="1">
      <c r="A7" s="442"/>
      <c r="B7" s="442"/>
      <c r="C7" s="442"/>
      <c r="D7" s="442"/>
      <c r="E7" s="442"/>
      <c r="F7" s="442"/>
    </row>
    <row r="8" spans="1:6" ht="16.5" customHeight="1" thickBot="1">
      <c r="A8" s="443" t="s">
        <v>281</v>
      </c>
      <c r="B8" s="444" t="s">
        <v>282</v>
      </c>
      <c r="C8" s="444" t="s">
        <v>283</v>
      </c>
      <c r="D8" s="445" t="s">
        <v>284</v>
      </c>
      <c r="E8" s="446" t="s">
        <v>285</v>
      </c>
      <c r="F8" s="447"/>
    </row>
    <row r="9" spans="1:6" ht="12.75" customHeight="1">
      <c r="A9" s="448">
        <v>1</v>
      </c>
      <c r="B9" s="449" t="s">
        <v>289</v>
      </c>
      <c r="C9" s="449" t="s">
        <v>286</v>
      </c>
      <c r="D9" s="450">
        <v>341550</v>
      </c>
      <c r="E9" s="451">
        <f aca="true" t="shared" si="0" ref="E9:E27">D9</f>
        <v>341550</v>
      </c>
      <c r="F9" s="447"/>
    </row>
    <row r="10" spans="1:6" ht="12.75" customHeight="1">
      <c r="A10" s="452">
        <v>2</v>
      </c>
      <c r="B10" s="453" t="s">
        <v>290</v>
      </c>
      <c r="C10" s="453" t="s">
        <v>286</v>
      </c>
      <c r="D10" s="454">
        <v>278799</v>
      </c>
      <c r="E10" s="451">
        <f t="shared" si="0"/>
        <v>278799</v>
      </c>
      <c r="F10" s="447"/>
    </row>
    <row r="11" spans="1:6" ht="12.75" customHeight="1">
      <c r="A11" s="452">
        <v>3</v>
      </c>
      <c r="B11" s="453" t="s">
        <v>291</v>
      </c>
      <c r="C11" s="453" t="s">
        <v>286</v>
      </c>
      <c r="D11" s="454">
        <v>3760700</v>
      </c>
      <c r="E11" s="451">
        <f t="shared" si="0"/>
        <v>3760700</v>
      </c>
      <c r="F11" s="447"/>
    </row>
    <row r="12" spans="1:6" ht="12.75" customHeight="1">
      <c r="A12" s="452">
        <v>4</v>
      </c>
      <c r="B12" s="453" t="s">
        <v>292</v>
      </c>
      <c r="C12" s="453" t="s">
        <v>286</v>
      </c>
      <c r="D12" s="454">
        <v>6932880</v>
      </c>
      <c r="E12" s="451">
        <f t="shared" si="0"/>
        <v>6932880</v>
      </c>
      <c r="F12" s="447"/>
    </row>
    <row r="13" spans="1:6" ht="12.75" customHeight="1">
      <c r="A13" s="452">
        <v>6</v>
      </c>
      <c r="B13" s="453" t="s">
        <v>293</v>
      </c>
      <c r="C13" s="453" t="s">
        <v>286</v>
      </c>
      <c r="D13" s="454">
        <v>544530</v>
      </c>
      <c r="E13" s="451">
        <f t="shared" si="0"/>
        <v>544530</v>
      </c>
      <c r="F13" s="447"/>
    </row>
    <row r="14" spans="1:6" ht="12.75" customHeight="1">
      <c r="A14" s="452">
        <v>7</v>
      </c>
      <c r="B14" s="453" t="s">
        <v>294</v>
      </c>
      <c r="C14" s="453" t="s">
        <v>286</v>
      </c>
      <c r="D14" s="454">
        <v>851850</v>
      </c>
      <c r="E14" s="451">
        <f t="shared" si="0"/>
        <v>851850</v>
      </c>
      <c r="F14" s="447"/>
    </row>
    <row r="15" spans="1:6" ht="12.75" customHeight="1">
      <c r="A15" s="452">
        <v>5</v>
      </c>
      <c r="B15" s="453" t="s">
        <v>295</v>
      </c>
      <c r="C15" s="453" t="s">
        <v>286</v>
      </c>
      <c r="D15" s="454">
        <v>1248522</v>
      </c>
      <c r="E15" s="451">
        <f t="shared" si="0"/>
        <v>1248522</v>
      </c>
      <c r="F15" s="447"/>
    </row>
    <row r="16" spans="1:6" ht="12.75" customHeight="1">
      <c r="A16" s="452">
        <v>9</v>
      </c>
      <c r="B16" s="453" t="s">
        <v>296</v>
      </c>
      <c r="C16" s="453" t="s">
        <v>286</v>
      </c>
      <c r="D16" s="454">
        <v>163284</v>
      </c>
      <c r="E16" s="451">
        <f t="shared" si="0"/>
        <v>163284</v>
      </c>
      <c r="F16" s="447"/>
    </row>
    <row r="17" spans="1:6" ht="12.75" customHeight="1">
      <c r="A17" s="452">
        <v>10</v>
      </c>
      <c r="B17" s="453" t="s">
        <v>297</v>
      </c>
      <c r="C17" s="453" t="s">
        <v>286</v>
      </c>
      <c r="D17" s="454">
        <v>55359</v>
      </c>
      <c r="E17" s="451">
        <f t="shared" si="0"/>
        <v>55359</v>
      </c>
      <c r="F17" s="447"/>
    </row>
    <row r="18" spans="1:6" ht="12.75" customHeight="1">
      <c r="A18" s="452">
        <v>11</v>
      </c>
      <c r="B18" s="453" t="s">
        <v>298</v>
      </c>
      <c r="C18" s="453" t="s">
        <v>286</v>
      </c>
      <c r="D18" s="454">
        <v>270000</v>
      </c>
      <c r="E18" s="451">
        <f t="shared" si="0"/>
        <v>270000</v>
      </c>
      <c r="F18" s="447"/>
    </row>
    <row r="19" spans="1:6" ht="12.75" customHeight="1">
      <c r="A19" s="452">
        <v>12</v>
      </c>
      <c r="B19" s="453" t="s">
        <v>299</v>
      </c>
      <c r="C19" s="453" t="s">
        <v>286</v>
      </c>
      <c r="D19" s="454">
        <v>979266</v>
      </c>
      <c r="E19" s="451">
        <f t="shared" si="0"/>
        <v>979266</v>
      </c>
      <c r="F19" s="447"/>
    </row>
    <row r="20" spans="1:6" ht="12.75" customHeight="1">
      <c r="A20" s="452">
        <v>13</v>
      </c>
      <c r="B20" s="453" t="s">
        <v>300</v>
      </c>
      <c r="C20" s="453" t="s">
        <v>286</v>
      </c>
      <c r="D20" s="454">
        <v>15980</v>
      </c>
      <c r="E20" s="451">
        <f t="shared" si="0"/>
        <v>15980</v>
      </c>
      <c r="F20" s="447"/>
    </row>
    <row r="21" spans="1:6" ht="12.75" customHeight="1">
      <c r="A21" s="452">
        <v>14</v>
      </c>
      <c r="B21" s="453" t="s">
        <v>301</v>
      </c>
      <c r="C21" s="453" t="s">
        <v>286</v>
      </c>
      <c r="D21" s="454">
        <v>426031</v>
      </c>
      <c r="E21" s="451">
        <f t="shared" si="0"/>
        <v>426031</v>
      </c>
      <c r="F21" s="447"/>
    </row>
    <row r="22" spans="1:6" ht="12.75" customHeight="1">
      <c r="A22" s="452">
        <v>15</v>
      </c>
      <c r="B22" s="453" t="s">
        <v>302</v>
      </c>
      <c r="C22" s="453" t="s">
        <v>286</v>
      </c>
      <c r="D22" s="454">
        <v>346680</v>
      </c>
      <c r="E22" s="451">
        <f t="shared" si="0"/>
        <v>346680</v>
      </c>
      <c r="F22" s="447"/>
    </row>
    <row r="23" spans="1:6" ht="12.75" customHeight="1">
      <c r="A23" s="452">
        <v>16</v>
      </c>
      <c r="B23" s="453" t="s">
        <v>303</v>
      </c>
      <c r="C23" s="453" t="s">
        <v>286</v>
      </c>
      <c r="D23" s="454">
        <v>63050</v>
      </c>
      <c r="E23" s="451">
        <v>822328</v>
      </c>
      <c r="F23" s="447"/>
    </row>
    <row r="24" spans="1:6" ht="13.5" customHeight="1">
      <c r="A24" s="452">
        <v>17</v>
      </c>
      <c r="B24" s="453" t="s">
        <v>304</v>
      </c>
      <c r="C24" s="453" t="s">
        <v>286</v>
      </c>
      <c r="D24" s="454">
        <v>2140391</v>
      </c>
      <c r="E24" s="451">
        <f t="shared" si="0"/>
        <v>2140391</v>
      </c>
      <c r="F24" s="447"/>
    </row>
    <row r="25" spans="1:6" ht="13.5" customHeight="1">
      <c r="A25" s="452">
        <v>18</v>
      </c>
      <c r="B25" s="455" t="s">
        <v>305</v>
      </c>
      <c r="C25" s="453" t="s">
        <v>286</v>
      </c>
      <c r="D25" s="454">
        <v>1228200</v>
      </c>
      <c r="E25" s="451">
        <f t="shared" si="0"/>
        <v>1228200</v>
      </c>
      <c r="F25" s="447"/>
    </row>
    <row r="26" spans="1:6" ht="13.5" customHeight="1">
      <c r="A26" s="452">
        <v>19</v>
      </c>
      <c r="B26" s="455" t="s">
        <v>306</v>
      </c>
      <c r="C26" s="453" t="s">
        <v>286</v>
      </c>
      <c r="D26" s="454">
        <v>958500</v>
      </c>
      <c r="E26" s="451">
        <f t="shared" si="0"/>
        <v>958500</v>
      </c>
      <c r="F26" s="447"/>
    </row>
    <row r="27" spans="1:6" ht="13.5" customHeight="1">
      <c r="A27" s="452">
        <v>20</v>
      </c>
      <c r="B27" s="455" t="s">
        <v>307</v>
      </c>
      <c r="C27" s="453" t="s">
        <v>286</v>
      </c>
      <c r="D27" s="454">
        <v>1513622</v>
      </c>
      <c r="E27" s="451">
        <f t="shared" si="0"/>
        <v>1513622</v>
      </c>
      <c r="F27" s="447"/>
    </row>
    <row r="28" spans="1:6" ht="13.5" customHeight="1" thickBot="1">
      <c r="A28" s="452">
        <v>21</v>
      </c>
      <c r="B28" s="455" t="s">
        <v>308</v>
      </c>
      <c r="C28" s="453" t="s">
        <v>286</v>
      </c>
      <c r="D28" s="454">
        <v>-906067</v>
      </c>
      <c r="E28" s="451">
        <v>-906091</v>
      </c>
      <c r="F28" s="462"/>
    </row>
    <row r="29" spans="1:6" ht="15.75" thickBot="1">
      <c r="A29" s="540" t="s">
        <v>287</v>
      </c>
      <c r="B29" s="541"/>
      <c r="C29" s="456"/>
      <c r="D29" s="457">
        <f>SUM(D9:D28)</f>
        <v>21213127</v>
      </c>
      <c r="E29" s="458">
        <f>SUM(E9:E28)</f>
        <v>21972381</v>
      </c>
      <c r="F29" s="459"/>
    </row>
    <row r="30" spans="1:6" ht="15">
      <c r="A30" s="460"/>
      <c r="B30" s="460"/>
      <c r="C30" s="460"/>
      <c r="D30" s="460"/>
      <c r="E30" s="460"/>
      <c r="F30" s="460"/>
    </row>
    <row r="31" spans="1:6" ht="15">
      <c r="A31" s="460"/>
      <c r="B31" s="460"/>
      <c r="C31" s="460"/>
      <c r="D31" s="460"/>
      <c r="E31" s="460"/>
      <c r="F31" s="460"/>
    </row>
    <row r="32" spans="1:6" ht="15">
      <c r="A32" s="460"/>
      <c r="B32" s="460"/>
      <c r="C32" s="460"/>
      <c r="D32" s="460"/>
      <c r="E32" s="460"/>
      <c r="F32" s="460"/>
    </row>
    <row r="33" spans="1:6" ht="15">
      <c r="A33" s="460"/>
      <c r="B33" s="460"/>
      <c r="C33" s="460"/>
      <c r="D33" s="49" t="s">
        <v>39</v>
      </c>
      <c r="E33" s="460"/>
      <c r="F33" s="460"/>
    </row>
    <row r="34" spans="4:5" ht="15.75">
      <c r="D34" s="49"/>
      <c r="E34" s="441"/>
    </row>
    <row r="35" spans="3:5" ht="15.75">
      <c r="C35" s="461"/>
      <c r="D35" s="49" t="s">
        <v>288</v>
      </c>
      <c r="E35" s="441"/>
    </row>
    <row r="36" ht="15.75">
      <c r="E36" s="441"/>
    </row>
    <row r="37" spans="1:6" ht="15.75">
      <c r="A37" s="442"/>
      <c r="B37" s="442"/>
      <c r="C37" s="442"/>
      <c r="D37" s="442"/>
      <c r="E37" s="442"/>
      <c r="F37" s="442"/>
    </row>
    <row r="38" ht="15.75">
      <c r="F38" s="441"/>
    </row>
    <row r="39" spans="4:8" ht="15.75">
      <c r="D39" s="442"/>
      <c r="E39" s="442"/>
      <c r="F39" s="442"/>
      <c r="G39" s="442"/>
      <c r="H39" s="442"/>
    </row>
  </sheetData>
  <mergeCells count="2">
    <mergeCell ref="A29:B29"/>
    <mergeCell ref="A6:E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61">
      <selection activeCell="H86" sqref="H86:H88"/>
    </sheetView>
  </sheetViews>
  <sheetFormatPr defaultColWidth="9.140625" defaultRowHeight="12.75"/>
  <cols>
    <col min="1" max="1" width="4.140625" style="341" customWidth="1"/>
    <col min="2" max="2" width="6.8515625" style="341" customWidth="1"/>
    <col min="3" max="3" width="12.421875" style="341" customWidth="1"/>
    <col min="4" max="4" width="12.00390625" style="341" customWidth="1"/>
    <col min="5" max="5" width="11.140625" style="341" customWidth="1"/>
    <col min="6" max="6" width="9.00390625" style="341" customWidth="1"/>
    <col min="7" max="7" width="11.57421875" style="341" customWidth="1"/>
    <col min="8" max="8" width="8.28125" style="341" customWidth="1"/>
    <col min="9" max="9" width="11.28125" style="341" customWidth="1"/>
    <col min="10" max="10" width="6.57421875" style="341" customWidth="1"/>
    <col min="11" max="11" width="11.421875" style="341" bestFit="1" customWidth="1"/>
    <col min="12" max="12" width="16.00390625" style="341" bestFit="1" customWidth="1"/>
    <col min="13" max="13" width="10.140625" style="341" bestFit="1" customWidth="1"/>
    <col min="14" max="16384" width="9.140625" style="341" customWidth="1"/>
  </cols>
  <sheetData>
    <row r="1" spans="1:9" ht="18.75">
      <c r="A1" s="543" t="s">
        <v>250</v>
      </c>
      <c r="B1" s="543"/>
      <c r="C1" s="543"/>
      <c r="D1" s="543"/>
      <c r="E1" s="543"/>
      <c r="F1" s="543"/>
      <c r="G1" s="543"/>
      <c r="H1" s="543"/>
      <c r="I1" s="543"/>
    </row>
    <row r="3" spans="1:10" ht="16.5">
      <c r="A3" s="545" t="s">
        <v>249</v>
      </c>
      <c r="B3" s="545"/>
      <c r="C3" s="545"/>
      <c r="D3" s="545"/>
      <c r="E3" s="545"/>
      <c r="F3" s="545"/>
      <c r="G3" s="545"/>
      <c r="H3" s="545"/>
      <c r="I3" s="545"/>
      <c r="J3" s="545"/>
    </row>
    <row r="4" spans="1:10" ht="17.25" thickBot="1">
      <c r="A4" s="342"/>
      <c r="B4" s="342"/>
      <c r="C4" s="342"/>
      <c r="D4" s="342"/>
      <c r="E4" s="342"/>
      <c r="F4" s="342"/>
      <c r="G4" s="342"/>
      <c r="H4" s="342"/>
      <c r="I4" s="342"/>
      <c r="J4" s="342"/>
    </row>
    <row r="5" spans="1:10" s="351" customFormat="1" ht="15.75" thickBot="1">
      <c r="A5" s="546" t="s">
        <v>206</v>
      </c>
      <c r="B5" s="548" t="s">
        <v>207</v>
      </c>
      <c r="C5" s="549"/>
      <c r="D5" s="550" t="s">
        <v>208</v>
      </c>
      <c r="E5" s="550" t="s">
        <v>209</v>
      </c>
      <c r="F5" s="550" t="s">
        <v>210</v>
      </c>
      <c r="G5" s="350" t="s">
        <v>211</v>
      </c>
      <c r="H5" s="546" t="s">
        <v>212</v>
      </c>
      <c r="I5" s="546" t="s">
        <v>153</v>
      </c>
      <c r="J5" s="546" t="s">
        <v>213</v>
      </c>
    </row>
    <row r="6" spans="1:10" s="351" customFormat="1" ht="15.75" thickBot="1">
      <c r="A6" s="547"/>
      <c r="B6" s="352" t="s">
        <v>206</v>
      </c>
      <c r="C6" s="353" t="s">
        <v>214</v>
      </c>
      <c r="D6" s="551"/>
      <c r="E6" s="551"/>
      <c r="F6" s="551"/>
      <c r="G6" s="354" t="s">
        <v>215</v>
      </c>
      <c r="H6" s="547"/>
      <c r="I6" s="547"/>
      <c r="J6" s="547"/>
    </row>
    <row r="7" spans="1:12" s="351" customFormat="1" ht="14.25" customHeight="1" thickTop="1">
      <c r="A7" s="355">
        <v>1</v>
      </c>
      <c r="B7" s="356">
        <v>4097</v>
      </c>
      <c r="C7" s="357">
        <v>40572</v>
      </c>
      <c r="D7" s="358">
        <f>3816.96*138.77</f>
        <v>529679.5392</v>
      </c>
      <c r="E7" s="358">
        <v>693637</v>
      </c>
      <c r="F7" s="358">
        <v>0</v>
      </c>
      <c r="G7" s="358">
        <v>744284</v>
      </c>
      <c r="H7" s="359"/>
      <c r="I7" s="359">
        <f aca="true" t="shared" si="0" ref="I7:I38">20%*G7</f>
        <v>148856.80000000002</v>
      </c>
      <c r="J7" s="360"/>
      <c r="L7" s="361"/>
    </row>
    <row r="8" spans="1:13" s="351" customFormat="1" ht="14.25" customHeight="1">
      <c r="A8" s="362">
        <v>2</v>
      </c>
      <c r="B8" s="363">
        <v>4100</v>
      </c>
      <c r="C8" s="364">
        <v>40572</v>
      </c>
      <c r="D8" s="365">
        <f>3816.96*138.77</f>
        <v>529679.5392</v>
      </c>
      <c r="E8" s="365">
        <v>693637</v>
      </c>
      <c r="F8" s="365">
        <v>0</v>
      </c>
      <c r="G8" s="365">
        <v>744284</v>
      </c>
      <c r="H8" s="366"/>
      <c r="I8" s="366">
        <f t="shared" si="0"/>
        <v>148856.80000000002</v>
      </c>
      <c r="J8" s="367"/>
      <c r="L8" s="361"/>
      <c r="M8" s="361"/>
    </row>
    <row r="9" spans="1:12" s="351" customFormat="1" ht="14.25" customHeight="1">
      <c r="A9" s="362">
        <v>3</v>
      </c>
      <c r="B9" s="363">
        <v>4103</v>
      </c>
      <c r="C9" s="364">
        <v>40572</v>
      </c>
      <c r="D9" s="365">
        <f>3816.96*138.77</f>
        <v>529679.5392</v>
      </c>
      <c r="E9" s="365">
        <v>693614</v>
      </c>
      <c r="F9" s="365">
        <v>0</v>
      </c>
      <c r="G9" s="365">
        <v>693610</v>
      </c>
      <c r="H9" s="366"/>
      <c r="I9" s="366">
        <f t="shared" si="0"/>
        <v>138722</v>
      </c>
      <c r="J9" s="367"/>
      <c r="L9" s="361"/>
    </row>
    <row r="10" spans="1:12" s="351" customFormat="1" ht="14.25" customHeight="1">
      <c r="A10" s="362">
        <v>4</v>
      </c>
      <c r="B10" s="363">
        <v>4108</v>
      </c>
      <c r="C10" s="364">
        <v>40572</v>
      </c>
      <c r="D10" s="365">
        <f>3628.8*138.77</f>
        <v>503568.57600000006</v>
      </c>
      <c r="E10" s="365">
        <v>664030</v>
      </c>
      <c r="F10" s="365">
        <v>0</v>
      </c>
      <c r="G10" s="365">
        <v>714677</v>
      </c>
      <c r="H10" s="366"/>
      <c r="I10" s="366">
        <f t="shared" si="0"/>
        <v>142935.4</v>
      </c>
      <c r="J10" s="367"/>
      <c r="L10" s="361"/>
    </row>
    <row r="11" spans="1:12" s="351" customFormat="1" ht="14.25" customHeight="1">
      <c r="A11" s="362">
        <v>5</v>
      </c>
      <c r="B11" s="363">
        <v>4111</v>
      </c>
      <c r="C11" s="364">
        <v>40572</v>
      </c>
      <c r="D11" s="368">
        <f>2489.76*138.77</f>
        <v>345503.99520000006</v>
      </c>
      <c r="E11" s="365">
        <v>777929</v>
      </c>
      <c r="F11" s="365">
        <v>0</v>
      </c>
      <c r="G11" s="365">
        <v>777925</v>
      </c>
      <c r="H11" s="366"/>
      <c r="I11" s="366">
        <f t="shared" si="0"/>
        <v>155585</v>
      </c>
      <c r="J11" s="367"/>
      <c r="L11" s="361"/>
    </row>
    <row r="12" spans="1:12" s="351" customFormat="1" ht="14.25" customHeight="1">
      <c r="A12" s="362">
        <v>6</v>
      </c>
      <c r="B12" s="363">
        <v>4113</v>
      </c>
      <c r="C12" s="364">
        <v>40572</v>
      </c>
      <c r="D12" s="365">
        <f>2489.76*138.77</f>
        <v>345503.99520000006</v>
      </c>
      <c r="E12" s="365">
        <v>777591</v>
      </c>
      <c r="F12" s="365">
        <v>0</v>
      </c>
      <c r="G12" s="365">
        <v>828238</v>
      </c>
      <c r="H12" s="366"/>
      <c r="I12" s="366">
        <f t="shared" si="0"/>
        <v>165647.6</v>
      </c>
      <c r="J12" s="367"/>
      <c r="L12" s="361"/>
    </row>
    <row r="13" spans="1:12" s="351" customFormat="1" ht="14.25" customHeight="1">
      <c r="A13" s="362">
        <v>7</v>
      </c>
      <c r="B13" s="363">
        <v>4116</v>
      </c>
      <c r="C13" s="364">
        <v>40572</v>
      </c>
      <c r="D13" s="365">
        <f>2780.26*138.77</f>
        <v>385816.68020000006</v>
      </c>
      <c r="E13" s="365">
        <v>768668</v>
      </c>
      <c r="F13" s="365">
        <v>0</v>
      </c>
      <c r="G13" s="365">
        <v>768664</v>
      </c>
      <c r="H13" s="366"/>
      <c r="I13" s="366">
        <f t="shared" si="0"/>
        <v>153732.80000000002</v>
      </c>
      <c r="J13" s="367"/>
      <c r="L13" s="361"/>
    </row>
    <row r="14" spans="1:12" s="351" customFormat="1" ht="14.25" customHeight="1">
      <c r="A14" s="362">
        <v>8</v>
      </c>
      <c r="B14" s="363">
        <v>4125</v>
      </c>
      <c r="C14" s="364">
        <v>40572</v>
      </c>
      <c r="D14" s="365">
        <f>2561.58*138.77</f>
        <v>355470.45660000003</v>
      </c>
      <c r="E14" s="365">
        <v>797659</v>
      </c>
      <c r="F14" s="365">
        <v>0</v>
      </c>
      <c r="G14" s="365">
        <v>797655</v>
      </c>
      <c r="H14" s="366"/>
      <c r="I14" s="366">
        <f t="shared" si="0"/>
        <v>159531</v>
      </c>
      <c r="J14" s="367"/>
      <c r="L14" s="361"/>
    </row>
    <row r="15" spans="1:12" s="351" customFormat="1" ht="14.25" customHeight="1">
      <c r="A15" s="362">
        <v>9</v>
      </c>
      <c r="B15" s="363">
        <v>4128</v>
      </c>
      <c r="C15" s="364">
        <v>40572</v>
      </c>
      <c r="D15" s="365">
        <f>3719.1*138.77</f>
        <v>516099.50700000004</v>
      </c>
      <c r="E15" s="365">
        <v>678245</v>
      </c>
      <c r="F15" s="365">
        <v>0</v>
      </c>
      <c r="G15" s="365">
        <v>728892</v>
      </c>
      <c r="H15" s="366"/>
      <c r="I15" s="366">
        <f t="shared" si="0"/>
        <v>145778.4</v>
      </c>
      <c r="J15" s="367"/>
      <c r="L15" s="361"/>
    </row>
    <row r="16" spans="1:12" s="351" customFormat="1" ht="14.25" customHeight="1">
      <c r="A16" s="362">
        <v>10</v>
      </c>
      <c r="B16" s="363">
        <v>4132</v>
      </c>
      <c r="C16" s="364">
        <v>40572</v>
      </c>
      <c r="D16" s="365">
        <f>3628.8*138.77</f>
        <v>503568.57600000006</v>
      </c>
      <c r="E16" s="365">
        <v>663680</v>
      </c>
      <c r="F16" s="365">
        <v>0</v>
      </c>
      <c r="G16" s="365">
        <v>663676</v>
      </c>
      <c r="H16" s="366"/>
      <c r="I16" s="366">
        <f t="shared" si="0"/>
        <v>132735.2</v>
      </c>
      <c r="J16" s="367"/>
      <c r="L16" s="361"/>
    </row>
    <row r="17" spans="1:12" s="351" customFormat="1" ht="14.25" customHeight="1">
      <c r="A17" s="362">
        <v>11</v>
      </c>
      <c r="B17" s="363">
        <v>4139</v>
      </c>
      <c r="C17" s="364">
        <v>40572</v>
      </c>
      <c r="D17" s="365">
        <f>3628.8*138.77</f>
        <v>503568.57600000006</v>
      </c>
      <c r="E17" s="365">
        <v>768879</v>
      </c>
      <c r="F17" s="365">
        <v>0</v>
      </c>
      <c r="G17" s="365">
        <v>768875</v>
      </c>
      <c r="H17" s="366"/>
      <c r="I17" s="366">
        <f t="shared" si="0"/>
        <v>153775</v>
      </c>
      <c r="J17" s="367"/>
      <c r="L17" s="361"/>
    </row>
    <row r="18" spans="1:12" s="351" customFormat="1" ht="14.25" customHeight="1">
      <c r="A18" s="362">
        <v>12</v>
      </c>
      <c r="B18" s="363">
        <v>4145</v>
      </c>
      <c r="C18" s="364">
        <v>40572</v>
      </c>
      <c r="D18" s="365">
        <f>3628.8*138.77</f>
        <v>503568.57600000006</v>
      </c>
      <c r="E18" s="365">
        <v>664030</v>
      </c>
      <c r="F18" s="365">
        <v>0</v>
      </c>
      <c r="G18" s="365">
        <v>714677</v>
      </c>
      <c r="H18" s="366"/>
      <c r="I18" s="366">
        <f t="shared" si="0"/>
        <v>142935.4</v>
      </c>
      <c r="J18" s="367"/>
      <c r="L18" s="361"/>
    </row>
    <row r="19" spans="1:12" s="351" customFormat="1" ht="14.25" customHeight="1">
      <c r="A19" s="362">
        <v>13</v>
      </c>
      <c r="B19" s="363">
        <v>4149</v>
      </c>
      <c r="C19" s="364">
        <v>40572</v>
      </c>
      <c r="D19" s="365">
        <f>2537.64*138.77</f>
        <v>352148.3028</v>
      </c>
      <c r="E19" s="365">
        <v>791080</v>
      </c>
      <c r="F19" s="365">
        <v>0</v>
      </c>
      <c r="G19" s="365">
        <v>791076</v>
      </c>
      <c r="H19" s="366"/>
      <c r="I19" s="366">
        <f t="shared" si="0"/>
        <v>158215.2</v>
      </c>
      <c r="J19" s="367"/>
      <c r="L19" s="361"/>
    </row>
    <row r="20" spans="1:12" s="351" customFormat="1" ht="14.25" customHeight="1">
      <c r="A20" s="362">
        <v>14</v>
      </c>
      <c r="B20" s="363">
        <v>4153</v>
      </c>
      <c r="C20" s="364">
        <v>40572</v>
      </c>
      <c r="D20" s="365">
        <f>3448.76*138.77</f>
        <v>478584.42520000006</v>
      </c>
      <c r="E20" s="365">
        <v>635257</v>
      </c>
      <c r="F20" s="365">
        <v>0</v>
      </c>
      <c r="G20" s="365">
        <v>635253</v>
      </c>
      <c r="H20" s="366"/>
      <c r="I20" s="366">
        <f t="shared" si="0"/>
        <v>127050.6</v>
      </c>
      <c r="J20" s="367"/>
      <c r="L20" s="361"/>
    </row>
    <row r="21" spans="1:12" s="351" customFormat="1" ht="14.25" customHeight="1">
      <c r="A21" s="362">
        <v>15</v>
      </c>
      <c r="B21" s="363">
        <v>4156</v>
      </c>
      <c r="C21" s="364">
        <v>40572</v>
      </c>
      <c r="D21" s="365">
        <f>3583.44*138.77</f>
        <v>497273.96880000003</v>
      </c>
      <c r="E21" s="365">
        <v>656541</v>
      </c>
      <c r="F21" s="365">
        <v>0</v>
      </c>
      <c r="G21" s="365">
        <v>656537</v>
      </c>
      <c r="H21" s="366"/>
      <c r="I21" s="366">
        <f t="shared" si="0"/>
        <v>131307.4</v>
      </c>
      <c r="J21" s="367"/>
      <c r="L21" s="361"/>
    </row>
    <row r="22" spans="1:12" s="351" customFormat="1" ht="14.25" customHeight="1">
      <c r="A22" s="362">
        <v>16</v>
      </c>
      <c r="B22" s="363">
        <v>4162</v>
      </c>
      <c r="C22" s="364">
        <v>40572</v>
      </c>
      <c r="D22" s="365">
        <f>6840.73*138.77</f>
        <v>949288.1021</v>
      </c>
      <c r="E22" s="365">
        <v>1041988</v>
      </c>
      <c r="F22" s="365">
        <v>0</v>
      </c>
      <c r="G22" s="365">
        <v>1092636</v>
      </c>
      <c r="H22" s="366"/>
      <c r="I22" s="366">
        <f t="shared" si="0"/>
        <v>218527.2</v>
      </c>
      <c r="J22" s="367"/>
      <c r="L22" s="361"/>
    </row>
    <row r="23" spans="1:12" s="351" customFormat="1" ht="14.25" customHeight="1">
      <c r="A23" s="362">
        <v>17</v>
      </c>
      <c r="B23" s="363">
        <v>4168</v>
      </c>
      <c r="C23" s="364">
        <v>40572</v>
      </c>
      <c r="D23" s="365">
        <f>5630.53*138.77</f>
        <v>781348.6481</v>
      </c>
      <c r="E23" s="369">
        <v>872384</v>
      </c>
      <c r="F23" s="365">
        <v>0</v>
      </c>
      <c r="G23" s="365">
        <v>923031</v>
      </c>
      <c r="H23" s="366"/>
      <c r="I23" s="366">
        <f t="shared" si="0"/>
        <v>184606.2</v>
      </c>
      <c r="J23" s="367"/>
      <c r="L23" s="361"/>
    </row>
    <row r="24" spans="1:12" s="351" customFormat="1" ht="14.25" customHeight="1">
      <c r="A24" s="362">
        <v>18</v>
      </c>
      <c r="B24" s="363">
        <v>4169</v>
      </c>
      <c r="C24" s="364">
        <v>40572</v>
      </c>
      <c r="D24" s="365">
        <f>4024.8*138.77</f>
        <v>558521.496</v>
      </c>
      <c r="E24" s="365">
        <v>736602</v>
      </c>
      <c r="F24" s="365">
        <v>0</v>
      </c>
      <c r="G24" s="365">
        <v>726598</v>
      </c>
      <c r="H24" s="366"/>
      <c r="I24" s="366">
        <f t="shared" si="0"/>
        <v>145319.6</v>
      </c>
      <c r="J24" s="367"/>
      <c r="L24" s="361"/>
    </row>
    <row r="25" spans="1:12" s="351" customFormat="1" ht="14.25" customHeight="1">
      <c r="A25" s="362">
        <v>19</v>
      </c>
      <c r="B25" s="363">
        <v>4173</v>
      </c>
      <c r="C25" s="364">
        <v>40572</v>
      </c>
      <c r="D25" s="365">
        <f>9407.66*138.77</f>
        <v>1305500.9782</v>
      </c>
      <c r="E25" s="369">
        <v>1401807</v>
      </c>
      <c r="F25" s="365">
        <v>0</v>
      </c>
      <c r="G25" s="365">
        <v>1452454</v>
      </c>
      <c r="H25" s="366"/>
      <c r="I25" s="366">
        <f t="shared" si="0"/>
        <v>290490.8</v>
      </c>
      <c r="J25" s="367"/>
      <c r="L25" s="361"/>
    </row>
    <row r="26" spans="1:12" s="351" customFormat="1" ht="14.25" customHeight="1">
      <c r="A26" s="362">
        <v>20</v>
      </c>
      <c r="B26" s="363">
        <v>4175</v>
      </c>
      <c r="C26" s="364">
        <v>40572</v>
      </c>
      <c r="D26" s="365">
        <f>3473.82*138.77</f>
        <v>482062.00140000007</v>
      </c>
      <c r="E26" s="365">
        <v>639173</v>
      </c>
      <c r="F26" s="365">
        <v>0</v>
      </c>
      <c r="G26" s="365">
        <v>689820</v>
      </c>
      <c r="H26" s="366"/>
      <c r="I26" s="366">
        <f t="shared" si="0"/>
        <v>137964</v>
      </c>
      <c r="J26" s="367"/>
      <c r="L26" s="361"/>
    </row>
    <row r="27" spans="1:12" s="351" customFormat="1" ht="14.25" customHeight="1">
      <c r="A27" s="362">
        <v>21</v>
      </c>
      <c r="B27" s="363">
        <v>4179</v>
      </c>
      <c r="C27" s="364">
        <v>40572</v>
      </c>
      <c r="D27" s="365">
        <f>2654.68*138.77</f>
        <v>368389.9436</v>
      </c>
      <c r="E27" s="365">
        <v>823623</v>
      </c>
      <c r="F27" s="365">
        <v>0</v>
      </c>
      <c r="G27" s="365">
        <v>823619</v>
      </c>
      <c r="H27" s="366"/>
      <c r="I27" s="366">
        <f t="shared" si="0"/>
        <v>164723.80000000002</v>
      </c>
      <c r="J27" s="367"/>
      <c r="L27" s="361"/>
    </row>
    <row r="28" spans="1:14" s="351" customFormat="1" ht="14.25" customHeight="1">
      <c r="A28" s="362">
        <v>22</v>
      </c>
      <c r="B28" s="363">
        <v>4186</v>
      </c>
      <c r="C28" s="364">
        <v>40572</v>
      </c>
      <c r="D28" s="365">
        <f>3413.34*138.77</f>
        <v>473669.19180000003</v>
      </c>
      <c r="E28" s="365">
        <v>629444</v>
      </c>
      <c r="F28" s="365">
        <v>0</v>
      </c>
      <c r="G28" s="365">
        <v>629440</v>
      </c>
      <c r="H28" s="366"/>
      <c r="I28" s="366">
        <f t="shared" si="0"/>
        <v>125888</v>
      </c>
      <c r="J28" s="367"/>
      <c r="L28" s="361"/>
      <c r="N28" s="370"/>
    </row>
    <row r="29" spans="1:12" s="351" customFormat="1" ht="14.25" customHeight="1">
      <c r="A29" s="362">
        <v>23</v>
      </c>
      <c r="B29" s="363">
        <v>4188</v>
      </c>
      <c r="C29" s="364">
        <v>40572</v>
      </c>
      <c r="D29" s="365">
        <f>2609.74*138.77</f>
        <v>362153.6198</v>
      </c>
      <c r="E29" s="369">
        <v>771498</v>
      </c>
      <c r="F29" s="365">
        <v>0</v>
      </c>
      <c r="G29" s="365">
        <v>771494</v>
      </c>
      <c r="H29" s="366"/>
      <c r="I29" s="366">
        <f t="shared" si="0"/>
        <v>154298.80000000002</v>
      </c>
      <c r="J29" s="367"/>
      <c r="L29" s="361"/>
    </row>
    <row r="30" spans="1:12" s="351" customFormat="1" ht="14.25" customHeight="1">
      <c r="A30" s="362">
        <v>24</v>
      </c>
      <c r="B30" s="363">
        <v>8856</v>
      </c>
      <c r="C30" s="364">
        <v>40595</v>
      </c>
      <c r="D30" s="365">
        <f>12889.31*139.31</f>
        <v>1795609.7761</v>
      </c>
      <c r="E30" s="365">
        <f>85616+199772+57508+1243137+516757</f>
        <v>2102790</v>
      </c>
      <c r="F30" s="365">
        <v>0</v>
      </c>
      <c r="G30" s="365">
        <f>85612+199768+59105+1243133+520154</f>
        <v>2107772</v>
      </c>
      <c r="H30" s="366"/>
      <c r="I30" s="366">
        <f t="shared" si="0"/>
        <v>421554.4</v>
      </c>
      <c r="J30" s="367"/>
      <c r="L30" s="361"/>
    </row>
    <row r="31" spans="1:12" s="351" customFormat="1" ht="14.25" customHeight="1">
      <c r="A31" s="362">
        <v>25</v>
      </c>
      <c r="B31" s="363">
        <v>12720</v>
      </c>
      <c r="C31" s="364">
        <v>40614</v>
      </c>
      <c r="D31" s="365">
        <v>3962933.17</v>
      </c>
      <c r="E31" s="365">
        <v>4158821</v>
      </c>
      <c r="F31" s="365">
        <v>0</v>
      </c>
      <c r="G31" s="365">
        <v>4158817</v>
      </c>
      <c r="H31" s="366"/>
      <c r="I31" s="366">
        <f t="shared" si="0"/>
        <v>831763.4</v>
      </c>
      <c r="J31" s="367"/>
      <c r="L31" s="361"/>
    </row>
    <row r="32" spans="1:12" s="351" customFormat="1" ht="14.25" customHeight="1">
      <c r="A32" s="362">
        <v>26</v>
      </c>
      <c r="B32" s="363">
        <v>18255</v>
      </c>
      <c r="C32" s="364">
        <v>40640</v>
      </c>
      <c r="D32" s="365">
        <v>93968.23</v>
      </c>
      <c r="E32" s="365">
        <v>105207</v>
      </c>
      <c r="F32" s="365">
        <v>0</v>
      </c>
      <c r="G32" s="365">
        <v>105203</v>
      </c>
      <c r="H32" s="366"/>
      <c r="I32" s="366">
        <f t="shared" si="0"/>
        <v>21040.600000000002</v>
      </c>
      <c r="J32" s="367"/>
      <c r="L32" s="361"/>
    </row>
    <row r="33" spans="1:12" s="351" customFormat="1" ht="14.25" customHeight="1">
      <c r="A33" s="362">
        <v>27</v>
      </c>
      <c r="B33" s="363">
        <v>27915</v>
      </c>
      <c r="C33" s="364">
        <v>40687</v>
      </c>
      <c r="D33" s="365">
        <v>1100374.64</v>
      </c>
      <c r="E33" s="365">
        <v>1286207</v>
      </c>
      <c r="F33" s="365">
        <v>0</v>
      </c>
      <c r="G33" s="365">
        <v>1286200</v>
      </c>
      <c r="H33" s="366"/>
      <c r="I33" s="366">
        <f t="shared" si="0"/>
        <v>257240</v>
      </c>
      <c r="J33" s="367"/>
      <c r="L33" s="361"/>
    </row>
    <row r="34" spans="1:12" s="351" customFormat="1" ht="14.25" customHeight="1">
      <c r="A34" s="362">
        <v>28</v>
      </c>
      <c r="B34" s="363">
        <v>28738</v>
      </c>
      <c r="C34" s="364">
        <v>40690</v>
      </c>
      <c r="D34" s="365">
        <v>1443355.17</v>
      </c>
      <c r="E34" s="365">
        <v>1602329</v>
      </c>
      <c r="F34" s="365">
        <v>0</v>
      </c>
      <c r="G34" s="365">
        <v>1602317</v>
      </c>
      <c r="H34" s="366"/>
      <c r="I34" s="366">
        <f t="shared" si="0"/>
        <v>320463.4</v>
      </c>
      <c r="J34" s="367"/>
      <c r="K34" s="361"/>
      <c r="L34" s="361"/>
    </row>
    <row r="35" spans="1:12" s="351" customFormat="1" ht="14.25" customHeight="1">
      <c r="A35" s="362">
        <v>29</v>
      </c>
      <c r="B35" s="363">
        <v>28731</v>
      </c>
      <c r="C35" s="364">
        <v>40690</v>
      </c>
      <c r="D35" s="365">
        <v>741277</v>
      </c>
      <c r="E35" s="365">
        <v>894357</v>
      </c>
      <c r="F35" s="365">
        <v>0</v>
      </c>
      <c r="G35" s="365">
        <v>894353</v>
      </c>
      <c r="H35" s="366"/>
      <c r="I35" s="366">
        <f t="shared" si="0"/>
        <v>178870.6</v>
      </c>
      <c r="J35" s="367"/>
      <c r="L35" s="361"/>
    </row>
    <row r="36" spans="1:12" s="351" customFormat="1" ht="14.25" customHeight="1">
      <c r="A36" s="362">
        <v>30</v>
      </c>
      <c r="B36" s="363">
        <v>28719</v>
      </c>
      <c r="C36" s="364">
        <v>40690</v>
      </c>
      <c r="D36" s="365">
        <v>1363095.52</v>
      </c>
      <c r="E36" s="365">
        <v>1519032</v>
      </c>
      <c r="F36" s="365">
        <v>0</v>
      </c>
      <c r="G36" s="365">
        <v>1519024</v>
      </c>
      <c r="H36" s="366"/>
      <c r="I36" s="366">
        <f t="shared" si="0"/>
        <v>303804.8</v>
      </c>
      <c r="J36" s="367"/>
      <c r="L36" s="361"/>
    </row>
    <row r="37" spans="1:12" s="351" customFormat="1" ht="14.25" customHeight="1">
      <c r="A37" s="362">
        <v>31</v>
      </c>
      <c r="B37" s="363">
        <v>28736</v>
      </c>
      <c r="C37" s="364">
        <v>40690</v>
      </c>
      <c r="D37" s="365">
        <v>468853.42</v>
      </c>
      <c r="E37" s="365">
        <v>624781</v>
      </c>
      <c r="F37" s="365">
        <v>0</v>
      </c>
      <c r="G37" s="365">
        <v>624777</v>
      </c>
      <c r="H37" s="366"/>
      <c r="I37" s="366">
        <f t="shared" si="0"/>
        <v>124955.40000000001</v>
      </c>
      <c r="J37" s="367"/>
      <c r="L37" s="361"/>
    </row>
    <row r="38" spans="1:12" s="351" customFormat="1" ht="14.25" customHeight="1">
      <c r="A38" s="362">
        <v>32</v>
      </c>
      <c r="B38" s="363">
        <v>28711</v>
      </c>
      <c r="C38" s="364">
        <v>40709</v>
      </c>
      <c r="D38" s="365">
        <v>676396</v>
      </c>
      <c r="E38" s="365">
        <v>887554</v>
      </c>
      <c r="F38" s="365">
        <v>0</v>
      </c>
      <c r="G38" s="365">
        <v>887550</v>
      </c>
      <c r="H38" s="366"/>
      <c r="I38" s="366">
        <f t="shared" si="0"/>
        <v>177510</v>
      </c>
      <c r="J38" s="367"/>
      <c r="L38" s="361"/>
    </row>
    <row r="39" spans="1:12" s="351" customFormat="1" ht="14.25" customHeight="1">
      <c r="A39" s="362">
        <v>33</v>
      </c>
      <c r="B39" s="363">
        <v>28714</v>
      </c>
      <c r="C39" s="364">
        <v>40709</v>
      </c>
      <c r="D39" s="365">
        <v>636362.16</v>
      </c>
      <c r="E39" s="365">
        <v>818383.7</v>
      </c>
      <c r="F39" s="365">
        <v>0</v>
      </c>
      <c r="G39" s="365">
        <v>818379.7</v>
      </c>
      <c r="H39" s="366"/>
      <c r="I39" s="366">
        <f aca="true" t="shared" si="1" ref="I39:I70">20%*G39</f>
        <v>163675.94</v>
      </c>
      <c r="J39" s="367"/>
      <c r="L39" s="361"/>
    </row>
    <row r="40" spans="1:12" s="351" customFormat="1" ht="14.25" customHeight="1">
      <c r="A40" s="362">
        <v>34</v>
      </c>
      <c r="B40" s="363">
        <v>28716</v>
      </c>
      <c r="C40" s="364">
        <v>40709</v>
      </c>
      <c r="D40" s="365">
        <v>720492.4</v>
      </c>
      <c r="E40" s="365">
        <v>882628</v>
      </c>
      <c r="F40" s="365">
        <v>0</v>
      </c>
      <c r="G40" s="365">
        <v>882624</v>
      </c>
      <c r="H40" s="366"/>
      <c r="I40" s="366">
        <f t="shared" si="1"/>
        <v>176524.80000000002</v>
      </c>
      <c r="J40" s="367"/>
      <c r="L40" s="361"/>
    </row>
    <row r="41" spans="1:12" s="351" customFormat="1" ht="14.25" customHeight="1">
      <c r="A41" s="362">
        <v>35</v>
      </c>
      <c r="B41" s="363">
        <v>28718</v>
      </c>
      <c r="C41" s="364">
        <v>40709</v>
      </c>
      <c r="D41" s="365">
        <v>660935.52</v>
      </c>
      <c r="E41" s="365">
        <v>869236.63</v>
      </c>
      <c r="F41" s="365">
        <v>0</v>
      </c>
      <c r="G41" s="365">
        <v>869232.63</v>
      </c>
      <c r="H41" s="366"/>
      <c r="I41" s="366">
        <f t="shared" si="1"/>
        <v>173846.526</v>
      </c>
      <c r="J41" s="367"/>
      <c r="L41" s="361"/>
    </row>
    <row r="42" spans="1:12" s="351" customFormat="1" ht="14.25" customHeight="1">
      <c r="A42" s="362">
        <v>36</v>
      </c>
      <c r="B42" s="363">
        <v>28720</v>
      </c>
      <c r="C42" s="364">
        <v>40709</v>
      </c>
      <c r="D42" s="365">
        <v>660935.52</v>
      </c>
      <c r="E42" s="365">
        <v>869236.634</v>
      </c>
      <c r="F42" s="365">
        <v>0</v>
      </c>
      <c r="G42" s="365">
        <v>869232.634</v>
      </c>
      <c r="H42" s="366"/>
      <c r="I42" s="366">
        <f t="shared" si="1"/>
        <v>173846.5268</v>
      </c>
      <c r="J42" s="367"/>
      <c r="L42" s="361"/>
    </row>
    <row r="43" spans="1:12" s="351" customFormat="1" ht="14.25" customHeight="1">
      <c r="A43" s="362">
        <v>37</v>
      </c>
      <c r="B43" s="363">
        <v>28729</v>
      </c>
      <c r="C43" s="364">
        <v>40709</v>
      </c>
      <c r="D43" s="365">
        <v>678328.56</v>
      </c>
      <c r="E43" s="365">
        <v>889601.3</v>
      </c>
      <c r="F43" s="365">
        <v>0</v>
      </c>
      <c r="G43" s="365">
        <v>889597.3</v>
      </c>
      <c r="H43" s="366"/>
      <c r="I43" s="366">
        <f t="shared" si="1"/>
        <v>177919.46000000002</v>
      </c>
      <c r="J43" s="367"/>
      <c r="L43" s="361"/>
    </row>
    <row r="44" spans="1:12" s="351" customFormat="1" ht="14.25" customHeight="1">
      <c r="A44" s="362">
        <v>38</v>
      </c>
      <c r="B44" s="363">
        <v>30608</v>
      </c>
      <c r="C44" s="364">
        <v>40718</v>
      </c>
      <c r="D44" s="365">
        <v>1262311.24</v>
      </c>
      <c r="E44" s="365">
        <v>1489671</v>
      </c>
      <c r="F44" s="365">
        <v>0</v>
      </c>
      <c r="G44" s="365">
        <v>1489667</v>
      </c>
      <c r="H44" s="366"/>
      <c r="I44" s="366">
        <f t="shared" si="1"/>
        <v>297933.4</v>
      </c>
      <c r="J44" s="367"/>
      <c r="L44" s="361"/>
    </row>
    <row r="45" spans="1:12" s="351" customFormat="1" ht="14.25" customHeight="1">
      <c r="A45" s="362">
        <v>39</v>
      </c>
      <c r="B45" s="363">
        <v>34573</v>
      </c>
      <c r="C45" s="364">
        <v>40739</v>
      </c>
      <c r="D45" s="365">
        <v>567140.36</v>
      </c>
      <c r="E45" s="365">
        <v>724812</v>
      </c>
      <c r="F45" s="365">
        <v>0</v>
      </c>
      <c r="G45" s="365">
        <v>724808</v>
      </c>
      <c r="H45" s="366"/>
      <c r="I45" s="366">
        <f t="shared" si="1"/>
        <v>144961.6</v>
      </c>
      <c r="J45" s="367"/>
      <c r="L45" s="361"/>
    </row>
    <row r="46" spans="1:12" s="351" customFormat="1" ht="14.25" customHeight="1">
      <c r="A46" s="362">
        <v>40</v>
      </c>
      <c r="B46" s="363">
        <v>34581</v>
      </c>
      <c r="C46" s="364">
        <v>40739</v>
      </c>
      <c r="D46" s="365">
        <v>745564.43</v>
      </c>
      <c r="E46" s="365">
        <v>905032</v>
      </c>
      <c r="F46" s="365">
        <v>0</v>
      </c>
      <c r="G46" s="365">
        <v>905028</v>
      </c>
      <c r="H46" s="366"/>
      <c r="I46" s="366">
        <f t="shared" si="1"/>
        <v>181005.6</v>
      </c>
      <c r="J46" s="367"/>
      <c r="L46" s="361"/>
    </row>
    <row r="47" spans="1:12" s="351" customFormat="1" ht="14.25" customHeight="1">
      <c r="A47" s="362">
        <v>41</v>
      </c>
      <c r="B47" s="363">
        <v>34587</v>
      </c>
      <c r="C47" s="364">
        <v>40739</v>
      </c>
      <c r="D47" s="365">
        <v>709041</v>
      </c>
      <c r="E47" s="365">
        <v>868127</v>
      </c>
      <c r="F47" s="365">
        <v>0</v>
      </c>
      <c r="G47" s="365">
        <v>868123</v>
      </c>
      <c r="H47" s="366"/>
      <c r="I47" s="366">
        <f t="shared" si="1"/>
        <v>173624.6</v>
      </c>
      <c r="J47" s="367"/>
      <c r="L47" s="361"/>
    </row>
    <row r="48" spans="1:12" s="351" customFormat="1" ht="14.25" customHeight="1">
      <c r="A48" s="362">
        <v>42</v>
      </c>
      <c r="B48" s="363">
        <v>34592</v>
      </c>
      <c r="C48" s="364">
        <v>40739</v>
      </c>
      <c r="D48" s="365">
        <v>709041</v>
      </c>
      <c r="E48" s="365">
        <v>868127</v>
      </c>
      <c r="F48" s="365">
        <v>0</v>
      </c>
      <c r="G48" s="365">
        <v>868123</v>
      </c>
      <c r="H48" s="366"/>
      <c r="I48" s="366">
        <f t="shared" si="1"/>
        <v>173624.6</v>
      </c>
      <c r="J48" s="367"/>
      <c r="L48" s="361"/>
    </row>
    <row r="49" spans="1:12" s="351" customFormat="1" ht="14.25" customHeight="1">
      <c r="A49" s="362">
        <v>43</v>
      </c>
      <c r="B49" s="363">
        <v>43584</v>
      </c>
      <c r="C49" s="364">
        <v>40757</v>
      </c>
      <c r="D49" s="365">
        <v>1838330</v>
      </c>
      <c r="E49" s="365">
        <v>2036304</v>
      </c>
      <c r="F49" s="365">
        <v>0</v>
      </c>
      <c r="G49" s="365">
        <v>2036296</v>
      </c>
      <c r="H49" s="366"/>
      <c r="I49" s="366">
        <f t="shared" si="1"/>
        <v>407259.2</v>
      </c>
      <c r="J49" s="367"/>
      <c r="L49" s="361"/>
    </row>
    <row r="50" spans="1:12" s="351" customFormat="1" ht="14.25" customHeight="1">
      <c r="A50" s="362">
        <v>44</v>
      </c>
      <c r="B50" s="363">
        <v>56802</v>
      </c>
      <c r="C50" s="364">
        <v>40841</v>
      </c>
      <c r="D50" s="365">
        <v>287668.63</v>
      </c>
      <c r="E50" s="365">
        <v>858729.92</v>
      </c>
      <c r="F50" s="365">
        <v>0</v>
      </c>
      <c r="G50" s="365">
        <v>858723.92</v>
      </c>
      <c r="H50" s="366"/>
      <c r="I50" s="366">
        <f t="shared" si="1"/>
        <v>171744.784</v>
      </c>
      <c r="J50" s="367"/>
      <c r="L50" s="361"/>
    </row>
    <row r="51" spans="1:12" s="351" customFormat="1" ht="14.25" customHeight="1">
      <c r="A51" s="362">
        <v>45</v>
      </c>
      <c r="B51" s="363">
        <v>56811</v>
      </c>
      <c r="C51" s="364">
        <v>40841</v>
      </c>
      <c r="D51" s="365">
        <v>663254.362</v>
      </c>
      <c r="E51" s="365">
        <v>871698.052</v>
      </c>
      <c r="F51" s="365">
        <v>0</v>
      </c>
      <c r="G51" s="365">
        <v>871692.052</v>
      </c>
      <c r="H51" s="366"/>
      <c r="I51" s="366">
        <f t="shared" si="1"/>
        <v>174338.41040000002</v>
      </c>
      <c r="J51" s="367"/>
      <c r="L51" s="361"/>
    </row>
    <row r="52" spans="1:12" s="351" customFormat="1" ht="14.25" customHeight="1">
      <c r="A52" s="362">
        <v>46</v>
      </c>
      <c r="B52" s="363">
        <v>56815</v>
      </c>
      <c r="C52" s="364">
        <v>40841</v>
      </c>
      <c r="D52" s="365">
        <v>655586.64</v>
      </c>
      <c r="E52" s="365">
        <v>861903.6</v>
      </c>
      <c r="F52" s="365">
        <v>0</v>
      </c>
      <c r="G52" s="365">
        <v>861897.6</v>
      </c>
      <c r="H52" s="366"/>
      <c r="I52" s="366">
        <f t="shared" si="1"/>
        <v>172379.52000000002</v>
      </c>
      <c r="J52" s="367"/>
      <c r="L52" s="361"/>
    </row>
    <row r="53" spans="1:12" s="351" customFormat="1" ht="14.25" customHeight="1">
      <c r="A53" s="362">
        <v>47</v>
      </c>
      <c r="B53" s="363">
        <v>56799</v>
      </c>
      <c r="C53" s="364">
        <v>40841</v>
      </c>
      <c r="D53" s="365">
        <v>675601.54</v>
      </c>
      <c r="E53" s="365">
        <v>870837.342</v>
      </c>
      <c r="F53" s="365">
        <v>0</v>
      </c>
      <c r="G53" s="365">
        <v>870831.34</v>
      </c>
      <c r="H53" s="366"/>
      <c r="I53" s="366">
        <f t="shared" si="1"/>
        <v>174166.268</v>
      </c>
      <c r="J53" s="367"/>
      <c r="L53" s="361"/>
    </row>
    <row r="54" spans="1:12" s="351" customFormat="1" ht="14.25" customHeight="1">
      <c r="A54" s="362">
        <v>48</v>
      </c>
      <c r="B54" s="363">
        <v>56796</v>
      </c>
      <c r="C54" s="364">
        <v>40841</v>
      </c>
      <c r="D54" s="365">
        <v>701220.61</v>
      </c>
      <c r="E54" s="365">
        <v>865385</v>
      </c>
      <c r="F54" s="365">
        <v>0</v>
      </c>
      <c r="G54" s="365">
        <v>865379</v>
      </c>
      <c r="H54" s="366"/>
      <c r="I54" s="366">
        <f t="shared" si="1"/>
        <v>173075.80000000002</v>
      </c>
      <c r="J54" s="367"/>
      <c r="L54" s="361"/>
    </row>
    <row r="55" spans="1:12" s="351" customFormat="1" ht="14.25" customHeight="1">
      <c r="A55" s="362">
        <v>49</v>
      </c>
      <c r="B55" s="363">
        <v>61030</v>
      </c>
      <c r="C55" s="364">
        <v>40856</v>
      </c>
      <c r="D55" s="365">
        <v>1474010.05</v>
      </c>
      <c r="E55" s="365">
        <v>1641133</v>
      </c>
      <c r="F55" s="365">
        <v>0</v>
      </c>
      <c r="G55" s="365">
        <v>1641127</v>
      </c>
      <c r="H55" s="366"/>
      <c r="I55" s="366">
        <f t="shared" si="1"/>
        <v>328225.4</v>
      </c>
      <c r="J55" s="367"/>
      <c r="L55" s="361"/>
    </row>
    <row r="56" spans="1:12" s="351" customFormat="1" ht="14.25" customHeight="1">
      <c r="A56" s="362">
        <v>50</v>
      </c>
      <c r="B56" s="363">
        <v>61069</v>
      </c>
      <c r="C56" s="364">
        <v>40856</v>
      </c>
      <c r="D56" s="365">
        <v>1336882.52</v>
      </c>
      <c r="E56" s="365">
        <v>1502588</v>
      </c>
      <c r="F56" s="365">
        <v>0</v>
      </c>
      <c r="G56" s="365">
        <v>1502582</v>
      </c>
      <c r="H56" s="366"/>
      <c r="I56" s="366">
        <f t="shared" si="1"/>
        <v>300516.4</v>
      </c>
      <c r="J56" s="367"/>
      <c r="L56" s="361"/>
    </row>
    <row r="57" spans="1:12" s="351" customFormat="1" ht="14.25" customHeight="1">
      <c r="A57" s="362">
        <v>51</v>
      </c>
      <c r="B57" s="363">
        <v>61066</v>
      </c>
      <c r="C57" s="364">
        <v>40856</v>
      </c>
      <c r="D57" s="365">
        <v>1023761.02</v>
      </c>
      <c r="E57" s="365">
        <v>1186348</v>
      </c>
      <c r="F57" s="365">
        <v>0</v>
      </c>
      <c r="G57" s="365">
        <v>1186342</v>
      </c>
      <c r="H57" s="366"/>
      <c r="I57" s="366">
        <f t="shared" si="1"/>
        <v>237268.40000000002</v>
      </c>
      <c r="J57" s="367"/>
      <c r="L57" s="361"/>
    </row>
    <row r="58" spans="1:12" s="351" customFormat="1" ht="14.25" customHeight="1">
      <c r="A58" s="362">
        <v>52</v>
      </c>
      <c r="B58" s="363">
        <v>61029</v>
      </c>
      <c r="C58" s="364">
        <v>40856</v>
      </c>
      <c r="D58" s="365">
        <v>1424484.02</v>
      </c>
      <c r="E58" s="365">
        <v>1591040</v>
      </c>
      <c r="F58" s="365">
        <v>0</v>
      </c>
      <c r="G58" s="365">
        <v>1591034</v>
      </c>
      <c r="H58" s="366"/>
      <c r="I58" s="366">
        <f t="shared" si="1"/>
        <v>318206.80000000005</v>
      </c>
      <c r="J58" s="367"/>
      <c r="L58" s="361"/>
    </row>
    <row r="59" spans="1:12" s="351" customFormat="1" ht="14.25" customHeight="1">
      <c r="A59" s="362">
        <v>53</v>
      </c>
      <c r="B59" s="363">
        <v>66875</v>
      </c>
      <c r="C59" s="364">
        <v>40878</v>
      </c>
      <c r="D59" s="365">
        <v>818903.93</v>
      </c>
      <c r="E59" s="365">
        <v>979464</v>
      </c>
      <c r="F59" s="365">
        <v>0</v>
      </c>
      <c r="G59" s="365">
        <v>979458</v>
      </c>
      <c r="H59" s="366"/>
      <c r="I59" s="366">
        <f t="shared" si="1"/>
        <v>195891.6</v>
      </c>
      <c r="J59" s="367"/>
      <c r="L59" s="361"/>
    </row>
    <row r="60" spans="1:12" s="351" customFormat="1" ht="14.25" customHeight="1">
      <c r="A60" s="362">
        <v>54</v>
      </c>
      <c r="B60" s="363">
        <v>66877</v>
      </c>
      <c r="C60" s="364">
        <v>40878</v>
      </c>
      <c r="D60" s="365">
        <v>818904</v>
      </c>
      <c r="E60" s="365">
        <v>979464</v>
      </c>
      <c r="F60" s="365">
        <v>0</v>
      </c>
      <c r="G60" s="365">
        <v>979458</v>
      </c>
      <c r="H60" s="366"/>
      <c r="I60" s="366">
        <f t="shared" si="1"/>
        <v>195891.6</v>
      </c>
      <c r="J60" s="367"/>
      <c r="L60" s="361"/>
    </row>
    <row r="61" spans="1:12" s="351" customFormat="1" ht="14.25" customHeight="1">
      <c r="A61" s="371">
        <v>55</v>
      </c>
      <c r="B61" s="363">
        <v>66886</v>
      </c>
      <c r="C61" s="364">
        <v>40878</v>
      </c>
      <c r="D61" s="365">
        <v>818903.92</v>
      </c>
      <c r="E61" s="365">
        <v>979464</v>
      </c>
      <c r="F61" s="365">
        <v>0</v>
      </c>
      <c r="G61" s="365">
        <v>979458</v>
      </c>
      <c r="H61" s="366"/>
      <c r="I61" s="366">
        <f t="shared" si="1"/>
        <v>195891.6</v>
      </c>
      <c r="J61" s="367"/>
      <c r="L61" s="361"/>
    </row>
    <row r="62" spans="1:12" s="351" customFormat="1" ht="14.25" customHeight="1">
      <c r="A62" s="371">
        <v>56</v>
      </c>
      <c r="B62" s="363">
        <v>66892</v>
      </c>
      <c r="C62" s="364">
        <v>40878</v>
      </c>
      <c r="D62" s="365">
        <v>818904</v>
      </c>
      <c r="E62" s="365">
        <v>979464</v>
      </c>
      <c r="F62" s="365">
        <v>0</v>
      </c>
      <c r="G62" s="365">
        <v>979458</v>
      </c>
      <c r="H62" s="366"/>
      <c r="I62" s="366">
        <f t="shared" si="1"/>
        <v>195891.6</v>
      </c>
      <c r="J62" s="367"/>
      <c r="L62" s="361"/>
    </row>
    <row r="63" spans="1:12" s="351" customFormat="1" ht="14.25" customHeight="1">
      <c r="A63" s="362">
        <v>57</v>
      </c>
      <c r="B63" s="363">
        <v>66900</v>
      </c>
      <c r="C63" s="364">
        <v>40878</v>
      </c>
      <c r="D63" s="365">
        <v>818904</v>
      </c>
      <c r="E63" s="365">
        <v>979464</v>
      </c>
      <c r="F63" s="365">
        <v>0</v>
      </c>
      <c r="G63" s="365">
        <v>979458</v>
      </c>
      <c r="H63" s="366"/>
      <c r="I63" s="366">
        <f t="shared" si="1"/>
        <v>195891.6</v>
      </c>
      <c r="J63" s="367"/>
      <c r="L63" s="361"/>
    </row>
    <row r="64" spans="1:12" s="351" customFormat="1" ht="14.25" customHeight="1">
      <c r="A64" s="362">
        <v>58</v>
      </c>
      <c r="B64" s="363">
        <v>66906</v>
      </c>
      <c r="C64" s="364">
        <v>40878</v>
      </c>
      <c r="D64" s="365">
        <v>818904</v>
      </c>
      <c r="E64" s="365">
        <v>979464</v>
      </c>
      <c r="F64" s="365">
        <v>0</v>
      </c>
      <c r="G64" s="365">
        <v>979458</v>
      </c>
      <c r="H64" s="366"/>
      <c r="I64" s="366">
        <f t="shared" si="1"/>
        <v>195891.6</v>
      </c>
      <c r="J64" s="367"/>
      <c r="L64" s="361"/>
    </row>
    <row r="65" spans="1:12" s="351" customFormat="1" ht="14.25" customHeight="1">
      <c r="A65" s="362">
        <v>59</v>
      </c>
      <c r="B65" s="363">
        <v>66917</v>
      </c>
      <c r="C65" s="364">
        <v>40878</v>
      </c>
      <c r="D65" s="365">
        <v>818904</v>
      </c>
      <c r="E65" s="365">
        <v>979464</v>
      </c>
      <c r="F65" s="365">
        <v>0</v>
      </c>
      <c r="G65" s="365">
        <v>979458</v>
      </c>
      <c r="H65" s="366"/>
      <c r="I65" s="366">
        <f t="shared" si="1"/>
        <v>195891.6</v>
      </c>
      <c r="J65" s="367"/>
      <c r="L65" s="361"/>
    </row>
    <row r="66" spans="1:12" s="351" customFormat="1" ht="14.25" customHeight="1">
      <c r="A66" s="362">
        <v>60</v>
      </c>
      <c r="B66" s="363">
        <v>69306</v>
      </c>
      <c r="C66" s="364">
        <v>40885</v>
      </c>
      <c r="D66" s="365">
        <v>649958.68</v>
      </c>
      <c r="E66" s="365">
        <v>855003.4</v>
      </c>
      <c r="F66" s="365">
        <v>0</v>
      </c>
      <c r="G66" s="365">
        <v>854997.42</v>
      </c>
      <c r="H66" s="366"/>
      <c r="I66" s="366">
        <f t="shared" si="1"/>
        <v>170999.48400000003</v>
      </c>
      <c r="J66" s="367"/>
      <c r="L66" s="361"/>
    </row>
    <row r="67" spans="1:12" s="351" customFormat="1" ht="14.25" customHeight="1">
      <c r="A67" s="362">
        <v>61</v>
      </c>
      <c r="B67" s="363">
        <v>69310</v>
      </c>
      <c r="C67" s="364">
        <v>40885</v>
      </c>
      <c r="D67" s="365">
        <v>649958.68</v>
      </c>
      <c r="E67" s="365">
        <v>855003.4</v>
      </c>
      <c r="F67" s="365">
        <v>0</v>
      </c>
      <c r="G67" s="365">
        <v>854997.42</v>
      </c>
      <c r="H67" s="366"/>
      <c r="I67" s="366">
        <f t="shared" si="1"/>
        <v>170999.48400000003</v>
      </c>
      <c r="J67" s="367"/>
      <c r="L67" s="361"/>
    </row>
    <row r="68" spans="1:12" s="351" customFormat="1" ht="14.25" customHeight="1">
      <c r="A68" s="362">
        <v>62</v>
      </c>
      <c r="B68" s="363">
        <v>69301</v>
      </c>
      <c r="C68" s="364">
        <v>40885</v>
      </c>
      <c r="D68" s="365">
        <v>634017.14</v>
      </c>
      <c r="E68" s="365">
        <v>824517.57</v>
      </c>
      <c r="F68" s="365">
        <v>0</v>
      </c>
      <c r="G68" s="365">
        <v>824511.57</v>
      </c>
      <c r="H68" s="366"/>
      <c r="I68" s="366">
        <f t="shared" si="1"/>
        <v>164902.314</v>
      </c>
      <c r="J68" s="367"/>
      <c r="L68" s="361"/>
    </row>
    <row r="69" spans="1:12" s="351" customFormat="1" ht="14.25" customHeight="1" thickBot="1">
      <c r="A69" s="362">
        <v>63</v>
      </c>
      <c r="B69" s="363">
        <v>69297</v>
      </c>
      <c r="C69" s="364">
        <v>40885</v>
      </c>
      <c r="D69" s="365">
        <v>632224.28</v>
      </c>
      <c r="E69" s="365">
        <v>806872.83</v>
      </c>
      <c r="F69" s="365">
        <v>0</v>
      </c>
      <c r="G69" s="365">
        <v>806866.83</v>
      </c>
      <c r="H69" s="366"/>
      <c r="I69" s="366">
        <f t="shared" si="1"/>
        <v>161373.366</v>
      </c>
      <c r="J69" s="367"/>
      <c r="L69" s="361"/>
    </row>
    <row r="70" spans="1:10" s="351" customFormat="1" ht="5.25" customHeight="1" hidden="1" thickBot="1">
      <c r="A70" s="372">
        <v>57</v>
      </c>
      <c r="B70" s="373"/>
      <c r="C70" s="374"/>
      <c r="D70" s="374"/>
      <c r="E70" s="374"/>
      <c r="F70" s="358">
        <f aca="true" t="shared" si="2" ref="F70:F83">E70*2%</f>
        <v>0</v>
      </c>
      <c r="G70" s="373">
        <f>SUM(G7:G69)</f>
        <v>62991727.41600001</v>
      </c>
      <c r="H70" s="374"/>
      <c r="I70" s="359">
        <f t="shared" si="1"/>
        <v>12598345.483200002</v>
      </c>
      <c r="J70" s="375"/>
    </row>
    <row r="71" spans="1:10" s="351" customFormat="1" ht="19.5" customHeight="1" hidden="1" thickBot="1">
      <c r="A71" s="376">
        <v>58</v>
      </c>
      <c r="B71" s="377"/>
      <c r="C71" s="378"/>
      <c r="D71" s="378"/>
      <c r="E71" s="378"/>
      <c r="F71" s="365">
        <f t="shared" si="2"/>
        <v>0</v>
      </c>
      <c r="G71" s="378"/>
      <c r="H71" s="378"/>
      <c r="I71" s="366">
        <f aca="true" t="shared" si="3" ref="I71:I83">20%*G71</f>
        <v>0</v>
      </c>
      <c r="J71" s="379"/>
    </row>
    <row r="72" spans="1:10" s="351" customFormat="1" ht="15.75" hidden="1" thickTop="1">
      <c r="A72" s="376">
        <v>59</v>
      </c>
      <c r="B72" s="377"/>
      <c r="C72" s="378"/>
      <c r="D72" s="378"/>
      <c r="E72" s="378"/>
      <c r="F72" s="365">
        <f t="shared" si="2"/>
        <v>0</v>
      </c>
      <c r="G72" s="378"/>
      <c r="H72" s="378"/>
      <c r="I72" s="366">
        <f t="shared" si="3"/>
        <v>0</v>
      </c>
      <c r="J72" s="379"/>
    </row>
    <row r="73" spans="1:10" s="351" customFormat="1" ht="19.5" customHeight="1" hidden="1" thickBot="1">
      <c r="A73" s="376">
        <v>60</v>
      </c>
      <c r="B73" s="377"/>
      <c r="C73" s="378"/>
      <c r="D73" s="378"/>
      <c r="E73" s="378"/>
      <c r="F73" s="365">
        <f t="shared" si="2"/>
        <v>0</v>
      </c>
      <c r="G73" s="378"/>
      <c r="H73" s="378"/>
      <c r="I73" s="366">
        <f t="shared" si="3"/>
        <v>0</v>
      </c>
      <c r="J73" s="379"/>
    </row>
    <row r="74" spans="1:10" s="351" customFormat="1" ht="15.75" hidden="1" thickTop="1">
      <c r="A74" s="376">
        <v>61</v>
      </c>
      <c r="B74" s="377"/>
      <c r="C74" s="378"/>
      <c r="D74" s="378"/>
      <c r="E74" s="378"/>
      <c r="F74" s="365">
        <f t="shared" si="2"/>
        <v>0</v>
      </c>
      <c r="G74" s="378"/>
      <c r="H74" s="378"/>
      <c r="I74" s="366">
        <f t="shared" si="3"/>
        <v>0</v>
      </c>
      <c r="J74" s="379"/>
    </row>
    <row r="75" spans="1:10" s="351" customFormat="1" ht="19.5" customHeight="1" hidden="1" thickBot="1">
      <c r="A75" s="376">
        <v>62</v>
      </c>
      <c r="B75" s="377"/>
      <c r="C75" s="378"/>
      <c r="D75" s="378"/>
      <c r="E75" s="378"/>
      <c r="F75" s="365">
        <f t="shared" si="2"/>
        <v>0</v>
      </c>
      <c r="G75" s="378"/>
      <c r="H75" s="378"/>
      <c r="I75" s="366">
        <f t="shared" si="3"/>
        <v>0</v>
      </c>
      <c r="J75" s="379"/>
    </row>
    <row r="76" spans="1:10" s="351" customFormat="1" ht="15.75" hidden="1" thickTop="1">
      <c r="A76" s="376">
        <v>63</v>
      </c>
      <c r="B76" s="377"/>
      <c r="C76" s="378"/>
      <c r="D76" s="378"/>
      <c r="E76" s="378"/>
      <c r="F76" s="365">
        <f t="shared" si="2"/>
        <v>0</v>
      </c>
      <c r="G76" s="378"/>
      <c r="H76" s="378"/>
      <c r="I76" s="366">
        <f t="shared" si="3"/>
        <v>0</v>
      </c>
      <c r="J76" s="379"/>
    </row>
    <row r="77" spans="1:10" s="351" customFormat="1" ht="19.5" customHeight="1" hidden="1" thickBot="1">
      <c r="A77" s="376">
        <v>64</v>
      </c>
      <c r="B77" s="377"/>
      <c r="C77" s="378"/>
      <c r="D77" s="378"/>
      <c r="E77" s="378"/>
      <c r="F77" s="365">
        <f t="shared" si="2"/>
        <v>0</v>
      </c>
      <c r="G77" s="378"/>
      <c r="H77" s="378"/>
      <c r="I77" s="366">
        <f t="shared" si="3"/>
        <v>0</v>
      </c>
      <c r="J77" s="379"/>
    </row>
    <row r="78" spans="1:10" s="351" customFormat="1" ht="15.75" hidden="1" thickTop="1">
      <c r="A78" s="376">
        <v>65</v>
      </c>
      <c r="B78" s="377"/>
      <c r="C78" s="378"/>
      <c r="D78" s="378"/>
      <c r="E78" s="378"/>
      <c r="F78" s="365">
        <f t="shared" si="2"/>
        <v>0</v>
      </c>
      <c r="G78" s="378"/>
      <c r="H78" s="378"/>
      <c r="I78" s="366">
        <f t="shared" si="3"/>
        <v>0</v>
      </c>
      <c r="J78" s="379"/>
    </row>
    <row r="79" spans="1:10" s="351" customFormat="1" ht="19.5" customHeight="1" hidden="1" thickBot="1">
      <c r="A79" s="376">
        <v>66</v>
      </c>
      <c r="B79" s="377"/>
      <c r="C79" s="378"/>
      <c r="D79" s="378"/>
      <c r="E79" s="378"/>
      <c r="F79" s="365">
        <f t="shared" si="2"/>
        <v>0</v>
      </c>
      <c r="G79" s="378"/>
      <c r="H79" s="378"/>
      <c r="I79" s="366">
        <f t="shared" si="3"/>
        <v>0</v>
      </c>
      <c r="J79" s="379"/>
    </row>
    <row r="80" spans="1:10" s="351" customFormat="1" ht="15.75" hidden="1" thickTop="1">
      <c r="A80" s="376">
        <v>67</v>
      </c>
      <c r="B80" s="377"/>
      <c r="C80" s="378"/>
      <c r="D80" s="378"/>
      <c r="E80" s="378"/>
      <c r="F80" s="365">
        <f t="shared" si="2"/>
        <v>0</v>
      </c>
      <c r="G80" s="378"/>
      <c r="H80" s="378"/>
      <c r="I80" s="366">
        <f t="shared" si="3"/>
        <v>0</v>
      </c>
      <c r="J80" s="379"/>
    </row>
    <row r="81" spans="1:10" s="351" customFormat="1" ht="19.5" customHeight="1" hidden="1" thickBot="1">
      <c r="A81" s="376">
        <v>68</v>
      </c>
      <c r="B81" s="377"/>
      <c r="C81" s="378"/>
      <c r="D81" s="378"/>
      <c r="E81" s="378"/>
      <c r="F81" s="365">
        <f t="shared" si="2"/>
        <v>0</v>
      </c>
      <c r="G81" s="378"/>
      <c r="H81" s="378"/>
      <c r="I81" s="366">
        <f t="shared" si="3"/>
        <v>0</v>
      </c>
      <c r="J81" s="379"/>
    </row>
    <row r="82" spans="1:10" s="351" customFormat="1" ht="15.75" hidden="1" thickTop="1">
      <c r="A82" s="376">
        <v>69</v>
      </c>
      <c r="B82" s="377"/>
      <c r="C82" s="378"/>
      <c r="D82" s="378"/>
      <c r="E82" s="378"/>
      <c r="F82" s="365">
        <f t="shared" si="2"/>
        <v>0</v>
      </c>
      <c r="G82" s="378"/>
      <c r="H82" s="378"/>
      <c r="I82" s="366">
        <f t="shared" si="3"/>
        <v>0</v>
      </c>
      <c r="J82" s="379"/>
    </row>
    <row r="83" spans="1:10" s="351" customFormat="1" ht="19.5" customHeight="1" hidden="1" thickBot="1">
      <c r="A83" s="380">
        <v>70</v>
      </c>
      <c r="B83" s="381"/>
      <c r="C83" s="382"/>
      <c r="D83" s="382"/>
      <c r="E83" s="382"/>
      <c r="F83" s="383">
        <f t="shared" si="2"/>
        <v>0</v>
      </c>
      <c r="G83" s="382"/>
      <c r="H83" s="382"/>
      <c r="I83" s="384">
        <f t="shared" si="3"/>
        <v>0</v>
      </c>
      <c r="J83" s="385"/>
    </row>
    <row r="84" spans="1:10" s="351" customFormat="1" ht="14.25" customHeight="1" thickBot="1" thickTop="1">
      <c r="A84" s="544" t="s">
        <v>216</v>
      </c>
      <c r="B84" s="544"/>
      <c r="C84" s="544"/>
      <c r="D84" s="386">
        <f>SUM(D7:D69)</f>
        <v>49535949.371700004</v>
      </c>
      <c r="E84" s="386">
        <f>SUM(E7:E69)</f>
        <v>62490541.378</v>
      </c>
      <c r="F84" s="386">
        <f>SUM(F7:F83)</f>
        <v>0</v>
      </c>
      <c r="G84" s="386">
        <f>SUM(G7:G69)</f>
        <v>62991727.41600001</v>
      </c>
      <c r="H84" s="387">
        <f>SUM(H7:H83)</f>
        <v>0</v>
      </c>
      <c r="I84" s="386">
        <f>SUM(I7:I69)</f>
        <v>12598345.483199995</v>
      </c>
      <c r="J84" s="388">
        <f>SUM(J7:J83)</f>
        <v>0</v>
      </c>
    </row>
    <row r="85" spans="1:11" ht="12.75" customHeight="1" thickTop="1">
      <c r="A85" s="343"/>
      <c r="B85" s="343"/>
      <c r="C85" s="343"/>
      <c r="D85" s="344"/>
      <c r="E85" s="344"/>
      <c r="F85" s="344"/>
      <c r="G85" s="344"/>
      <c r="H85" s="344"/>
      <c r="I85" s="345"/>
      <c r="J85" s="344"/>
      <c r="K85" s="346"/>
    </row>
    <row r="86" spans="1:11" ht="14.25" customHeight="1">
      <c r="A86" s="343"/>
      <c r="B86" s="347"/>
      <c r="C86" s="343"/>
      <c r="D86" s="344"/>
      <c r="E86" s="344"/>
      <c r="F86" s="344"/>
      <c r="G86" s="344"/>
      <c r="H86" s="49" t="s">
        <v>39</v>
      </c>
      <c r="I86" s="345"/>
      <c r="J86" s="344"/>
      <c r="K86" s="346"/>
    </row>
    <row r="87" spans="5:9" ht="6" customHeight="1">
      <c r="E87" s="348"/>
      <c r="F87" s="349"/>
      <c r="G87" s="349"/>
      <c r="H87" s="49"/>
      <c r="I87" s="348"/>
    </row>
    <row r="88" spans="7:9" ht="13.5" customHeight="1">
      <c r="G88" s="349"/>
      <c r="H88" s="49" t="s">
        <v>181</v>
      </c>
      <c r="I88" s="348"/>
    </row>
    <row r="89" ht="19.5" customHeight="1">
      <c r="G89" s="349"/>
    </row>
    <row r="90" ht="16.5">
      <c r="G90" s="349"/>
    </row>
    <row r="91" ht="19.5" customHeight="1">
      <c r="G91" s="349"/>
    </row>
    <row r="92" ht="16.5">
      <c r="G92" s="349"/>
    </row>
    <row r="93" ht="19.5" customHeight="1">
      <c r="G93" s="349"/>
    </row>
    <row r="94" ht="16.5">
      <c r="G94" s="349"/>
    </row>
    <row r="95" ht="16.5">
      <c r="G95" s="349"/>
    </row>
    <row r="97" ht="16.5">
      <c r="G97" s="349"/>
    </row>
  </sheetData>
  <mergeCells count="11">
    <mergeCell ref="J5:J6"/>
    <mergeCell ref="A1:I1"/>
    <mergeCell ref="A84:C84"/>
    <mergeCell ref="A3:J3"/>
    <mergeCell ref="A5:A6"/>
    <mergeCell ref="B5:C5"/>
    <mergeCell ref="D5:D6"/>
    <mergeCell ref="E5:E6"/>
    <mergeCell ref="F5:F6"/>
    <mergeCell ref="H5:H6"/>
    <mergeCell ref="I5:I6"/>
  </mergeCells>
  <printOptions horizontalCentered="1"/>
  <pageMargins left="0.18" right="0.17" top="0.19" bottom="0.2" header="0.17" footer="0.17"/>
  <pageSetup horizontalDpi="600" verticalDpi="6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9.140625" style="4" customWidth="1"/>
    <col min="2" max="2" width="9.8515625" style="4" customWidth="1"/>
    <col min="3" max="3" width="10.421875" style="4" customWidth="1"/>
    <col min="4" max="4" width="9.140625" style="4" customWidth="1"/>
    <col min="5" max="5" width="10.140625" style="4" bestFit="1" customWidth="1"/>
    <col min="6" max="6" width="9.140625" style="4" customWidth="1"/>
    <col min="7" max="7" width="11.7109375" style="4" bestFit="1" customWidth="1"/>
    <col min="8" max="8" width="9.140625" style="4" customWidth="1"/>
    <col min="9" max="9" width="12.57421875" style="4" customWidth="1"/>
    <col min="10" max="16384" width="9.140625" style="4" customWidth="1"/>
  </cols>
  <sheetData>
    <row r="1" ht="18.75">
      <c r="A1" s="50" t="str">
        <f>'Bilanci '!A1</f>
        <v> "ARTGRES" shpk</v>
      </c>
    </row>
    <row r="2" ht="18.75" customHeight="1">
      <c r="A2" s="50" t="s">
        <v>223</v>
      </c>
    </row>
    <row r="3" spans="3:5" ht="15.75">
      <c r="C3" s="101"/>
      <c r="D3" s="101"/>
      <c r="E3" s="101"/>
    </row>
    <row r="4" spans="2:5" ht="15.75">
      <c r="B4" s="101"/>
      <c r="C4" s="101"/>
      <c r="D4" s="101"/>
      <c r="E4" s="101"/>
    </row>
    <row r="5" spans="1:8" ht="15.75">
      <c r="A5" s="183" t="s">
        <v>195</v>
      </c>
      <c r="B5" s="52"/>
      <c r="C5" s="52"/>
      <c r="G5" s="184"/>
      <c r="H5" s="52"/>
    </row>
    <row r="6" ht="12.75">
      <c r="G6" s="142"/>
    </row>
    <row r="7" spans="1:8" ht="12.75">
      <c r="A7" s="4">
        <v>1</v>
      </c>
      <c r="B7" s="4" t="s">
        <v>196</v>
      </c>
      <c r="D7" s="126"/>
      <c r="E7" s="185"/>
      <c r="F7" s="125"/>
      <c r="G7" s="142">
        <v>45778579</v>
      </c>
      <c r="H7" s="4" t="s">
        <v>125</v>
      </c>
    </row>
    <row r="8" spans="1:8" ht="12.75">
      <c r="A8" s="4">
        <v>2</v>
      </c>
      <c r="B8" s="4" t="s">
        <v>197</v>
      </c>
      <c r="D8" s="124"/>
      <c r="E8" s="124"/>
      <c r="F8" s="186"/>
      <c r="G8" s="21">
        <v>5000</v>
      </c>
      <c r="H8" s="121" t="s">
        <v>125</v>
      </c>
    </row>
    <row r="9" spans="1:8" ht="13.5" thickBot="1">
      <c r="A9" s="4">
        <v>3</v>
      </c>
      <c r="B9" s="4" t="s">
        <v>198</v>
      </c>
      <c r="D9" s="124"/>
      <c r="E9" s="124"/>
      <c r="F9" s="186"/>
      <c r="G9" s="300">
        <v>10590413</v>
      </c>
      <c r="H9" s="121"/>
    </row>
    <row r="10" spans="5:8" ht="12.75">
      <c r="E10" s="553" t="s">
        <v>126</v>
      </c>
      <c r="F10" s="553"/>
      <c r="G10" s="299">
        <f>SUM(G7:G9)</f>
        <v>56373992</v>
      </c>
      <c r="H10" s="52" t="s">
        <v>125</v>
      </c>
    </row>
    <row r="11" spans="5:8" ht="12.75">
      <c r="E11" s="187"/>
      <c r="F11" s="187"/>
      <c r="G11" s="184"/>
      <c r="H11" s="52"/>
    </row>
    <row r="12" spans="1:8" ht="12.75">
      <c r="A12" s="4">
        <v>3</v>
      </c>
      <c r="B12" s="4" t="s">
        <v>224</v>
      </c>
      <c r="D12" s="126"/>
      <c r="E12" s="188"/>
      <c r="F12" s="188"/>
      <c r="G12" s="142">
        <v>328463125</v>
      </c>
      <c r="H12" s="4" t="s">
        <v>125</v>
      </c>
    </row>
    <row r="13" spans="1:8" ht="12.75">
      <c r="A13" s="4">
        <v>4</v>
      </c>
      <c r="B13" s="4" t="s">
        <v>225</v>
      </c>
      <c r="D13" s="124"/>
      <c r="E13" s="186"/>
      <c r="F13" s="186"/>
      <c r="G13" s="185">
        <v>-212230855</v>
      </c>
      <c r="H13" s="4" t="s">
        <v>125</v>
      </c>
    </row>
    <row r="14" spans="5:8" ht="12.75">
      <c r="E14" s="187" t="s">
        <v>127</v>
      </c>
      <c r="F14" s="187"/>
      <c r="G14" s="184">
        <f>G10+G12+G13</f>
        <v>172606262</v>
      </c>
      <c r="H14" s="52" t="s">
        <v>125</v>
      </c>
    </row>
    <row r="15" spans="5:8" ht="12.75">
      <c r="E15" s="187"/>
      <c r="F15" s="187"/>
      <c r="G15" s="184"/>
      <c r="H15" s="52"/>
    </row>
    <row r="16" spans="1:7" ht="12.75">
      <c r="A16" s="48"/>
      <c r="C16" s="142"/>
      <c r="E16" s="52"/>
      <c r="F16" s="52"/>
      <c r="G16" s="52"/>
    </row>
    <row r="17" spans="1:8" ht="15.75">
      <c r="A17" s="183" t="s">
        <v>128</v>
      </c>
      <c r="B17" s="52"/>
      <c r="C17" s="52"/>
      <c r="D17" s="52"/>
      <c r="E17" s="52"/>
      <c r="F17" s="52"/>
      <c r="G17" s="184"/>
      <c r="H17" s="52"/>
    </row>
    <row r="18" ht="12.75">
      <c r="G18" s="189"/>
    </row>
    <row r="19" spans="1:8" ht="12.75">
      <c r="A19" s="4">
        <v>1</v>
      </c>
      <c r="B19" s="4" t="s">
        <v>199</v>
      </c>
      <c r="D19" s="126"/>
      <c r="E19" s="126"/>
      <c r="F19" s="126"/>
      <c r="G19" s="142">
        <v>900000</v>
      </c>
      <c r="H19" s="4" t="s">
        <v>125</v>
      </c>
    </row>
    <row r="20" spans="1:8" ht="12.75">
      <c r="A20" s="4">
        <v>2</v>
      </c>
      <c r="B20" s="4" t="s">
        <v>247</v>
      </c>
      <c r="D20" s="124"/>
      <c r="E20" s="124"/>
      <c r="F20" s="124"/>
      <c r="G20" s="142">
        <v>15700</v>
      </c>
      <c r="H20" s="4" t="s">
        <v>125</v>
      </c>
    </row>
    <row r="21" spans="1:8" ht="12.75">
      <c r="A21" s="4">
        <v>4</v>
      </c>
      <c r="B21" s="4" t="s">
        <v>200</v>
      </c>
      <c r="D21" s="124"/>
      <c r="E21" s="124"/>
      <c r="F21" s="124"/>
      <c r="G21" s="142">
        <v>15000</v>
      </c>
      <c r="H21" s="4" t="s">
        <v>125</v>
      </c>
    </row>
    <row r="22" spans="1:8" ht="12.75">
      <c r="A22" s="4">
        <v>5</v>
      </c>
      <c r="B22" s="74" t="s">
        <v>201</v>
      </c>
      <c r="D22" s="124"/>
      <c r="E22" s="124"/>
      <c r="F22" s="124"/>
      <c r="G22" s="142">
        <v>786666</v>
      </c>
      <c r="H22" s="4" t="s">
        <v>125</v>
      </c>
    </row>
    <row r="23" spans="1:8" ht="12.75">
      <c r="A23" s="4">
        <v>7</v>
      </c>
      <c r="B23" s="4" t="s">
        <v>1</v>
      </c>
      <c r="D23" s="126"/>
      <c r="E23" s="126"/>
      <c r="F23" s="126"/>
      <c r="G23" s="142">
        <v>134651</v>
      </c>
      <c r="H23" s="4" t="s">
        <v>125</v>
      </c>
    </row>
    <row r="24" spans="1:8" ht="12.75">
      <c r="A24" s="4">
        <v>8</v>
      </c>
      <c r="B24" s="4" t="s">
        <v>0</v>
      </c>
      <c r="D24" s="124"/>
      <c r="E24" s="124"/>
      <c r="F24" s="124"/>
      <c r="G24" s="142">
        <v>1200000</v>
      </c>
      <c r="H24" s="4" t="s">
        <v>125</v>
      </c>
    </row>
    <row r="25" spans="1:8" ht="12.75">
      <c r="A25" s="4">
        <v>11</v>
      </c>
      <c r="B25" s="4" t="s">
        <v>205</v>
      </c>
      <c r="D25" s="124"/>
      <c r="E25" s="124"/>
      <c r="F25" s="124"/>
      <c r="G25" s="142">
        <v>616872</v>
      </c>
      <c r="H25" s="4" t="s">
        <v>125</v>
      </c>
    </row>
    <row r="26" spans="1:8" ht="12.75">
      <c r="A26" s="4">
        <v>12</v>
      </c>
      <c r="B26" s="4" t="s">
        <v>202</v>
      </c>
      <c r="D26" s="124"/>
      <c r="E26" s="124"/>
      <c r="F26" s="124"/>
      <c r="G26" s="142">
        <v>884380</v>
      </c>
      <c r="H26" s="4" t="s">
        <v>125</v>
      </c>
    </row>
    <row r="27" spans="1:8" ht="12.75">
      <c r="A27" s="4">
        <v>13</v>
      </c>
      <c r="B27" s="4" t="s">
        <v>203</v>
      </c>
      <c r="D27" s="124"/>
      <c r="E27" s="124"/>
      <c r="F27" s="124"/>
      <c r="G27" s="142">
        <v>12250</v>
      </c>
      <c r="H27" s="4" t="s">
        <v>125</v>
      </c>
    </row>
    <row r="28" spans="1:8" ht="13.5" thickBot="1">
      <c r="A28" s="4">
        <v>14</v>
      </c>
      <c r="B28" s="4" t="s">
        <v>204</v>
      </c>
      <c r="D28" s="124"/>
      <c r="E28" s="124"/>
      <c r="F28" s="124"/>
      <c r="G28" s="300">
        <v>235382</v>
      </c>
      <c r="H28" s="4" t="s">
        <v>125</v>
      </c>
    </row>
    <row r="29" spans="1:9" ht="12.75">
      <c r="A29" s="190"/>
      <c r="B29" s="552" t="s">
        <v>126</v>
      </c>
      <c r="C29" s="552"/>
      <c r="D29" s="552"/>
      <c r="E29" s="552"/>
      <c r="F29" s="552"/>
      <c r="G29" s="299">
        <f>SUM(G19:G28)</f>
        <v>4800901</v>
      </c>
      <c r="H29" s="52" t="s">
        <v>129</v>
      </c>
      <c r="I29" s="193"/>
    </row>
    <row r="30" spans="1:9" ht="12.75">
      <c r="A30" s="190"/>
      <c r="B30" s="191"/>
      <c r="C30" s="191"/>
      <c r="D30" s="191"/>
      <c r="E30" s="191"/>
      <c r="F30" s="191"/>
      <c r="G30" s="192"/>
      <c r="I30" s="193"/>
    </row>
    <row r="31" spans="2:8" ht="14.25" customHeight="1">
      <c r="B31" s="195"/>
      <c r="C31" s="195"/>
      <c r="D31" s="195"/>
      <c r="E31" s="196"/>
      <c r="F31" s="195"/>
      <c r="G31" s="195"/>
      <c r="H31" s="195"/>
    </row>
    <row r="32" spans="1:8" ht="12.75">
      <c r="A32" s="294" t="s">
        <v>248</v>
      </c>
      <c r="B32" s="194"/>
      <c r="C32" s="195"/>
      <c r="D32" s="195"/>
      <c r="E32" s="195"/>
      <c r="F32" s="195"/>
      <c r="G32" s="195"/>
      <c r="H32" s="195"/>
    </row>
    <row r="33" spans="1:8" ht="12.75">
      <c r="A33" s="195"/>
      <c r="B33" s="194"/>
      <c r="C33" s="195"/>
      <c r="D33" s="195"/>
      <c r="E33" s="195"/>
      <c r="F33" s="195"/>
      <c r="G33" s="195"/>
      <c r="H33" s="195"/>
    </row>
    <row r="34" spans="1:8" ht="12.75">
      <c r="A34" s="195"/>
      <c r="B34" s="194"/>
      <c r="C34" s="195"/>
      <c r="D34" s="195"/>
      <c r="E34" s="195"/>
      <c r="F34" s="195"/>
      <c r="G34" s="195"/>
      <c r="H34" s="195"/>
    </row>
    <row r="35" ht="14.25" customHeight="1"/>
    <row r="36" ht="15.75">
      <c r="G36" s="119" t="str">
        <f>'Bilanci '!C51</f>
        <v>Perfaqesuesi Ligjor</v>
      </c>
    </row>
    <row r="37" ht="15.75">
      <c r="G37" s="119"/>
    </row>
    <row r="38" ht="15.75">
      <c r="G38" s="119" t="str">
        <f>'Bilanci '!C53</f>
        <v>Arti ELEZAJ</v>
      </c>
    </row>
    <row r="39" ht="12.75">
      <c r="G39" s="120"/>
    </row>
  </sheetData>
  <mergeCells count="2">
    <mergeCell ref="B29:F29"/>
    <mergeCell ref="E10:F10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C51" sqref="C51:C53"/>
    </sheetView>
  </sheetViews>
  <sheetFormatPr defaultColWidth="9.140625" defaultRowHeight="12.75"/>
  <cols>
    <col min="1" max="1" width="5.8515625" style="4" customWidth="1"/>
    <col min="2" max="2" width="48.28125" style="4" customWidth="1"/>
    <col min="3" max="3" width="18.57421875" style="48" customWidth="1"/>
    <col min="4" max="4" width="16.28125" style="4" customWidth="1"/>
    <col min="5" max="6" width="9.140625" style="4" customWidth="1"/>
    <col min="7" max="7" width="10.8515625" style="4" customWidth="1"/>
    <col min="8" max="8" width="8.00390625" style="4" customWidth="1"/>
    <col min="9" max="9" width="3.140625" style="4" customWidth="1"/>
    <col min="10" max="16384" width="9.140625" style="4" customWidth="1"/>
  </cols>
  <sheetData>
    <row r="1" spans="1:5" ht="19.5" customHeight="1">
      <c r="A1" s="1" t="s">
        <v>179</v>
      </c>
      <c r="B1" s="1"/>
      <c r="C1" s="2"/>
      <c r="D1" s="3"/>
      <c r="E1" s="3"/>
    </row>
    <row r="2" spans="1:5" ht="19.5" customHeight="1">
      <c r="A2" s="5" t="s">
        <v>130</v>
      </c>
      <c r="B2" s="5" t="s">
        <v>176</v>
      </c>
      <c r="C2" s="2"/>
      <c r="D2" s="3"/>
      <c r="E2" s="3"/>
    </row>
    <row r="3" spans="1:3" ht="19.5" customHeight="1">
      <c r="A3" s="5" t="s">
        <v>220</v>
      </c>
      <c r="B3" s="5"/>
      <c r="C3" s="5"/>
    </row>
    <row r="4" spans="1:3" ht="19.5" customHeight="1" thickBot="1">
      <c r="A4" s="6"/>
      <c r="B4" s="6"/>
      <c r="C4" s="6"/>
    </row>
    <row r="5" spans="1:4" ht="18" customHeight="1" thickBot="1">
      <c r="A5" s="7"/>
      <c r="B5" s="8" t="s">
        <v>13</v>
      </c>
      <c r="C5" s="9" t="s">
        <v>221</v>
      </c>
      <c r="D5" s="10" t="s">
        <v>2</v>
      </c>
    </row>
    <row r="6" spans="1:4" ht="13.5" thickBot="1">
      <c r="A6" s="11" t="s">
        <v>14</v>
      </c>
      <c r="B6" s="12" t="s">
        <v>15</v>
      </c>
      <c r="C6" s="13">
        <f>SUM(C7:C13)</f>
        <v>298864855</v>
      </c>
      <c r="D6" s="13">
        <f>SUM(D7:D13)</f>
        <v>409386764</v>
      </c>
    </row>
    <row r="7" spans="1:4" ht="12.75">
      <c r="A7" s="14">
        <v>1</v>
      </c>
      <c r="B7" s="15" t="s">
        <v>7</v>
      </c>
      <c r="C7" s="16">
        <v>357544</v>
      </c>
      <c r="D7" s="16">
        <v>10735676</v>
      </c>
    </row>
    <row r="8" spans="1:4" ht="12.75">
      <c r="A8" s="18">
        <v>2</v>
      </c>
      <c r="B8" s="18" t="s">
        <v>16</v>
      </c>
      <c r="C8" s="16">
        <v>21972381</v>
      </c>
      <c r="D8" s="16">
        <v>15434938</v>
      </c>
    </row>
    <row r="9" spans="1:4" ht="12.75">
      <c r="A9" s="18">
        <v>3</v>
      </c>
      <c r="B9" s="18" t="s">
        <v>228</v>
      </c>
      <c r="C9" s="16">
        <v>33489696</v>
      </c>
      <c r="D9" s="16">
        <v>23727</v>
      </c>
    </row>
    <row r="10" spans="1:4" ht="12.75">
      <c r="A10" s="18">
        <v>4</v>
      </c>
      <c r="B10" s="18" t="s">
        <v>17</v>
      </c>
      <c r="C10" s="16">
        <v>212230855</v>
      </c>
      <c r="D10" s="16">
        <v>328463125</v>
      </c>
    </row>
    <row r="11" spans="1:4" ht="12.75">
      <c r="A11" s="18">
        <v>5</v>
      </c>
      <c r="B11" s="18" t="s">
        <v>8</v>
      </c>
      <c r="C11" s="16">
        <v>27895577</v>
      </c>
      <c r="D11" s="16">
        <v>52477831</v>
      </c>
    </row>
    <row r="12" spans="1:7" ht="12.75">
      <c r="A12" s="18">
        <v>6</v>
      </c>
      <c r="B12" s="20" t="s">
        <v>229</v>
      </c>
      <c r="C12" s="16">
        <v>31303</v>
      </c>
      <c r="D12" s="19">
        <v>0</v>
      </c>
      <c r="G12" s="21"/>
    </row>
    <row r="13" spans="1:7" ht="13.5" thickBot="1">
      <c r="A13" s="22">
        <v>7</v>
      </c>
      <c r="B13" s="22" t="s">
        <v>9</v>
      </c>
      <c r="C13" s="16">
        <v>2887499</v>
      </c>
      <c r="D13" s="16">
        <v>2251467</v>
      </c>
      <c r="G13" s="21"/>
    </row>
    <row r="14" spans="1:4" ht="13.5" thickBot="1">
      <c r="A14" s="12" t="s">
        <v>18</v>
      </c>
      <c r="B14" s="12" t="s">
        <v>19</v>
      </c>
      <c r="C14" s="13">
        <f>SUM(C15:C20)</f>
        <v>9549836</v>
      </c>
      <c r="D14" s="13">
        <f>SUM(D15:D20)</f>
        <v>7535790</v>
      </c>
    </row>
    <row r="15" spans="1:4" ht="12.75">
      <c r="A15" s="23">
        <v>1</v>
      </c>
      <c r="B15" s="24" t="s">
        <v>20</v>
      </c>
      <c r="C15" s="16">
        <v>0</v>
      </c>
      <c r="D15" s="25">
        <v>0</v>
      </c>
    </row>
    <row r="16" spans="1:4" ht="12.75">
      <c r="A16" s="20">
        <v>2</v>
      </c>
      <c r="B16" s="18" t="s">
        <v>4</v>
      </c>
      <c r="C16" s="16">
        <v>9549836</v>
      </c>
      <c r="D16" s="16">
        <v>7535790</v>
      </c>
    </row>
    <row r="17" spans="1:4" ht="12.75">
      <c r="A17" s="20">
        <v>3</v>
      </c>
      <c r="B17" s="18" t="s">
        <v>21</v>
      </c>
      <c r="C17" s="16">
        <v>0</v>
      </c>
      <c r="D17" s="26">
        <v>0</v>
      </c>
    </row>
    <row r="18" spans="1:4" ht="12.75">
      <c r="A18" s="20">
        <v>4</v>
      </c>
      <c r="B18" s="18" t="s">
        <v>11</v>
      </c>
      <c r="C18" s="16">
        <v>0</v>
      </c>
      <c r="D18" s="26">
        <v>0</v>
      </c>
    </row>
    <row r="19" spans="1:4" ht="12.75">
      <c r="A19" s="20">
        <v>5</v>
      </c>
      <c r="B19" s="18" t="s">
        <v>22</v>
      </c>
      <c r="C19" s="16">
        <v>0</v>
      </c>
      <c r="D19" s="26">
        <v>0</v>
      </c>
    </row>
    <row r="20" spans="1:4" ht="13.5" thickBot="1">
      <c r="A20" s="20">
        <v>6</v>
      </c>
      <c r="B20" s="18" t="s">
        <v>180</v>
      </c>
      <c r="C20" s="16">
        <v>0</v>
      </c>
      <c r="D20" s="26">
        <v>0</v>
      </c>
    </row>
    <row r="21" spans="1:4" ht="16.5" thickBot="1">
      <c r="A21" s="41"/>
      <c r="B21" s="57" t="s">
        <v>23</v>
      </c>
      <c r="C21" s="28">
        <f>C6+C14</f>
        <v>308414691</v>
      </c>
      <c r="D21" s="28">
        <f>D6+D14</f>
        <v>416922554</v>
      </c>
    </row>
    <row r="22" spans="1:4" ht="20.25" customHeight="1" thickBot="1">
      <c r="A22" s="29"/>
      <c r="B22" s="8" t="s">
        <v>24</v>
      </c>
      <c r="C22" s="28">
        <f>C35+C47</f>
        <v>308414691</v>
      </c>
      <c r="D22" s="30">
        <f>D35+D36</f>
        <v>416922554</v>
      </c>
    </row>
    <row r="23" spans="1:4" ht="13.5" thickBot="1">
      <c r="A23" s="31" t="s">
        <v>14</v>
      </c>
      <c r="B23" s="32" t="s">
        <v>25</v>
      </c>
      <c r="C23" s="13">
        <f>SUM(C24:C29)</f>
        <v>63399564</v>
      </c>
      <c r="D23" s="13">
        <f>SUM(D24:D29)</f>
        <v>78594222</v>
      </c>
    </row>
    <row r="24" spans="1:4" ht="12.75">
      <c r="A24" s="33">
        <v>1</v>
      </c>
      <c r="B24" s="24" t="s">
        <v>5</v>
      </c>
      <c r="C24" s="34">
        <v>54414448</v>
      </c>
      <c r="D24" s="34">
        <v>67325066</v>
      </c>
    </row>
    <row r="25" spans="1:4" ht="12.75">
      <c r="A25" s="35">
        <v>2</v>
      </c>
      <c r="B25" s="36" t="s">
        <v>184</v>
      </c>
      <c r="C25" s="26">
        <v>0</v>
      </c>
      <c r="D25" s="19">
        <v>0</v>
      </c>
    </row>
    <row r="26" spans="1:4" ht="12.75">
      <c r="A26" s="35">
        <v>3</v>
      </c>
      <c r="B26" s="18" t="s">
        <v>12</v>
      </c>
      <c r="C26" s="26">
        <v>8813800</v>
      </c>
      <c r="D26" s="26">
        <v>10874651</v>
      </c>
    </row>
    <row r="27" spans="1:4" ht="12.75">
      <c r="A27" s="35">
        <v>4</v>
      </c>
      <c r="B27" s="14" t="s">
        <v>6</v>
      </c>
      <c r="C27" s="26">
        <v>94861</v>
      </c>
      <c r="D27" s="26">
        <v>372725</v>
      </c>
    </row>
    <row r="28" spans="1:4" ht="12.75">
      <c r="A28" s="35">
        <v>5</v>
      </c>
      <c r="B28" s="36" t="s">
        <v>230</v>
      </c>
      <c r="C28" s="26">
        <v>76455</v>
      </c>
      <c r="D28" s="26">
        <v>21780</v>
      </c>
    </row>
    <row r="29" spans="1:4" ht="13.5" thickBot="1">
      <c r="A29" s="35">
        <v>6</v>
      </c>
      <c r="B29" s="37" t="s">
        <v>183</v>
      </c>
      <c r="C29" s="26">
        <v>0</v>
      </c>
      <c r="D29" s="19">
        <v>0</v>
      </c>
    </row>
    <row r="30" spans="1:4" ht="13.5" thickBot="1">
      <c r="A30" s="31" t="s">
        <v>18</v>
      </c>
      <c r="B30" s="38" t="s">
        <v>26</v>
      </c>
      <c r="C30" s="13">
        <f>SUM(C31:C34)</f>
        <v>178031143</v>
      </c>
      <c r="D30" s="13">
        <f>SUM(D31:D34)</f>
        <v>278465832</v>
      </c>
    </row>
    <row r="31" spans="1:4" ht="12.75">
      <c r="A31" s="39">
        <v>1</v>
      </c>
      <c r="B31" s="24" t="s">
        <v>27</v>
      </c>
      <c r="C31" s="34">
        <v>0</v>
      </c>
      <c r="D31" s="25">
        <v>0</v>
      </c>
    </row>
    <row r="32" spans="1:4" ht="12.75">
      <c r="A32" s="40">
        <v>2</v>
      </c>
      <c r="B32" s="18" t="s">
        <v>28</v>
      </c>
      <c r="C32" s="26">
        <v>0</v>
      </c>
      <c r="D32" s="19">
        <v>0</v>
      </c>
    </row>
    <row r="33" spans="1:4" ht="12.75">
      <c r="A33" s="40">
        <v>3</v>
      </c>
      <c r="B33" s="18" t="s">
        <v>182</v>
      </c>
      <c r="C33" s="26">
        <v>178031143</v>
      </c>
      <c r="D33" s="19">
        <v>278465832</v>
      </c>
    </row>
    <row r="34" spans="1:4" ht="13.5" thickBot="1">
      <c r="A34" s="40">
        <v>4</v>
      </c>
      <c r="B34" s="20" t="s">
        <v>185</v>
      </c>
      <c r="C34" s="26">
        <v>0</v>
      </c>
      <c r="D34" s="19">
        <v>0</v>
      </c>
    </row>
    <row r="35" spans="1:4" ht="15.75" customHeight="1" thickBot="1">
      <c r="A35" s="505" t="s">
        <v>29</v>
      </c>
      <c r="B35" s="506"/>
      <c r="C35" s="28">
        <f>C23+C30</f>
        <v>241430707</v>
      </c>
      <c r="D35" s="28">
        <f>D23+D30</f>
        <v>357060054</v>
      </c>
    </row>
    <row r="36" spans="1:4" ht="15" customHeight="1" thickBot="1">
      <c r="A36" s="41" t="s">
        <v>30</v>
      </c>
      <c r="B36" s="42" t="s">
        <v>31</v>
      </c>
      <c r="C36" s="28">
        <f>SUM(C37:C46)</f>
        <v>66983984</v>
      </c>
      <c r="D36" s="43">
        <f>SUM(D37:D46)</f>
        <v>59862500</v>
      </c>
    </row>
    <row r="37" spans="1:4" ht="12.75">
      <c r="A37" s="39">
        <v>1</v>
      </c>
      <c r="B37" s="24" t="s">
        <v>32</v>
      </c>
      <c r="C37" s="44">
        <v>0</v>
      </c>
      <c r="D37" s="25">
        <v>0</v>
      </c>
    </row>
    <row r="38" spans="1:4" ht="12.75">
      <c r="A38" s="40">
        <v>2</v>
      </c>
      <c r="B38" s="18" t="s">
        <v>33</v>
      </c>
      <c r="C38" s="45">
        <v>100000</v>
      </c>
      <c r="D38" s="19">
        <v>100000</v>
      </c>
    </row>
    <row r="39" spans="1:4" ht="12.75">
      <c r="A39" s="40">
        <v>3</v>
      </c>
      <c r="B39" s="18" t="s">
        <v>3</v>
      </c>
      <c r="C39" s="45">
        <v>0</v>
      </c>
      <c r="D39" s="19">
        <v>0</v>
      </c>
    </row>
    <row r="40" spans="1:4" ht="12.75">
      <c r="A40" s="40">
        <v>4</v>
      </c>
      <c r="B40" s="18" t="s">
        <v>34</v>
      </c>
      <c r="C40" s="45">
        <v>0</v>
      </c>
      <c r="D40" s="19">
        <v>0</v>
      </c>
    </row>
    <row r="41" spans="1:4" ht="12.75">
      <c r="A41" s="40">
        <v>5</v>
      </c>
      <c r="B41" s="18" t="s">
        <v>231</v>
      </c>
      <c r="C41" s="45">
        <v>460875</v>
      </c>
      <c r="D41" s="26">
        <v>460875</v>
      </c>
    </row>
    <row r="42" spans="1:4" ht="12.75">
      <c r="A42" s="40">
        <v>6</v>
      </c>
      <c r="B42" s="18" t="s">
        <v>35</v>
      </c>
      <c r="C42" s="45">
        <v>0</v>
      </c>
      <c r="D42" s="19">
        <v>0</v>
      </c>
    </row>
    <row r="43" spans="1:4" ht="12.75">
      <c r="A43" s="40">
        <v>7</v>
      </c>
      <c r="B43" s="18" t="s">
        <v>36</v>
      </c>
      <c r="C43" s="45">
        <v>0</v>
      </c>
      <c r="D43" s="19">
        <v>0</v>
      </c>
    </row>
    <row r="44" spans="1:4" ht="12.75">
      <c r="A44" s="40">
        <v>8</v>
      </c>
      <c r="B44" s="18" t="s">
        <v>187</v>
      </c>
      <c r="C44" s="45">
        <v>59309625</v>
      </c>
      <c r="D44" s="26">
        <v>47116323</v>
      </c>
    </row>
    <row r="45" spans="1:4" ht="12.75">
      <c r="A45" s="40">
        <v>9</v>
      </c>
      <c r="B45" s="18" t="s">
        <v>186</v>
      </c>
      <c r="C45" s="45">
        <v>0</v>
      </c>
      <c r="D45" s="19">
        <v>0</v>
      </c>
    </row>
    <row r="46" spans="1:4" ht="13.5" thickBot="1">
      <c r="A46" s="46">
        <v>10</v>
      </c>
      <c r="B46" s="37" t="s">
        <v>10</v>
      </c>
      <c r="C46" s="45">
        <v>7113484</v>
      </c>
      <c r="D46" s="303">
        <v>12185302</v>
      </c>
    </row>
    <row r="47" spans="1:4" ht="13.5" thickBot="1">
      <c r="A47" s="27"/>
      <c r="B47" s="47" t="s">
        <v>37</v>
      </c>
      <c r="C47" s="28">
        <f>SUM(C38:C46)</f>
        <v>66983984</v>
      </c>
      <c r="D47" s="28">
        <f>SUM(D38:D46)</f>
        <v>59862500</v>
      </c>
    </row>
    <row r="48" spans="1:4" ht="18" customHeight="1" thickBot="1">
      <c r="A48" s="503" t="s">
        <v>38</v>
      </c>
      <c r="B48" s="504"/>
      <c r="C48" s="28">
        <f>C35+C47</f>
        <v>308414691</v>
      </c>
      <c r="D48" s="28">
        <f>D35+D47</f>
        <v>416922554</v>
      </c>
    </row>
    <row r="49" ht="6.75" customHeight="1"/>
    <row r="50" ht="18.75" customHeight="1"/>
    <row r="51" ht="15">
      <c r="C51" s="49" t="s">
        <v>39</v>
      </c>
    </row>
    <row r="52" ht="15.75" customHeight="1">
      <c r="C52" s="49"/>
    </row>
    <row r="53" ht="15">
      <c r="C53" s="49" t="s">
        <v>181</v>
      </c>
    </row>
    <row r="56" ht="12.75">
      <c r="C56" s="231"/>
    </row>
  </sheetData>
  <mergeCells count="2">
    <mergeCell ref="A48:B48"/>
    <mergeCell ref="A35:B35"/>
  </mergeCells>
  <printOptions/>
  <pageMargins left="0.75" right="0.75" top="0.6" bottom="0.33" header="0.5" footer="0.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9">
      <selection activeCell="B29" sqref="B29"/>
    </sheetView>
  </sheetViews>
  <sheetFormatPr defaultColWidth="9.140625" defaultRowHeight="12.75"/>
  <cols>
    <col min="1" max="1" width="4.8515625" style="4" customWidth="1"/>
    <col min="2" max="2" width="56.140625" style="4" customWidth="1"/>
    <col min="3" max="3" width="27.8515625" style="4" customWidth="1"/>
    <col min="4" max="4" width="2.7109375" style="4" customWidth="1"/>
    <col min="5" max="5" width="25.140625" style="4" customWidth="1"/>
    <col min="6" max="6" width="9.140625" style="4" customWidth="1"/>
    <col min="7" max="7" width="10.140625" style="4" bestFit="1" customWidth="1"/>
    <col min="8" max="16384" width="9.140625" style="4" customWidth="1"/>
  </cols>
  <sheetData>
    <row r="1" spans="1:5" ht="18.75">
      <c r="A1" s="50" t="str">
        <f>'Bilanci '!A1</f>
        <v> "ARTGRES" shpk</v>
      </c>
      <c r="B1" s="50"/>
      <c r="C1" s="51"/>
      <c r="D1" s="51"/>
      <c r="E1" s="51"/>
    </row>
    <row r="2" spans="1:5" ht="18.75">
      <c r="A2" s="50"/>
      <c r="B2" s="50"/>
      <c r="C2" s="51"/>
      <c r="D2" s="51"/>
      <c r="E2" s="51"/>
    </row>
    <row r="3" spans="1:5" ht="18.75">
      <c r="A3" s="50" t="s">
        <v>40</v>
      </c>
      <c r="B3" s="51"/>
      <c r="D3" s="51"/>
      <c r="E3" s="51"/>
    </row>
    <row r="4" spans="1:5" ht="18.75">
      <c r="A4" s="50" t="s">
        <v>220</v>
      </c>
      <c r="B4" s="51"/>
      <c r="C4" s="50"/>
      <c r="D4" s="51"/>
      <c r="E4" s="51"/>
    </row>
    <row r="5" spans="1:3" ht="13.5" thickBot="1">
      <c r="A5" s="52" t="s">
        <v>41</v>
      </c>
      <c r="C5" s="52"/>
    </row>
    <row r="6" spans="1:5" ht="18" customHeight="1" thickBot="1">
      <c r="A6" s="53"/>
      <c r="B6" s="53"/>
      <c r="C6" s="54" t="s">
        <v>217</v>
      </c>
      <c r="D6" s="55"/>
      <c r="E6" s="54" t="s">
        <v>42</v>
      </c>
    </row>
    <row r="7" spans="1:5" ht="18.75" customHeight="1" thickBot="1">
      <c r="A7" s="56"/>
      <c r="B7" s="57" t="s">
        <v>43</v>
      </c>
      <c r="C7" s="58">
        <f>SUM(C8:C9)</f>
        <v>193100931</v>
      </c>
      <c r="D7" s="59"/>
      <c r="E7" s="58">
        <f>E8</f>
        <v>127029237</v>
      </c>
    </row>
    <row r="8" spans="1:5" ht="15.75">
      <c r="A8" s="60">
        <v>1</v>
      </c>
      <c r="B8" s="61" t="s">
        <v>162</v>
      </c>
      <c r="C8" s="62">
        <v>193100931</v>
      </c>
      <c r="D8" s="62">
        <v>127029237</v>
      </c>
      <c r="E8" s="62">
        <v>127029237</v>
      </c>
    </row>
    <row r="9" spans="1:5" ht="45.75" customHeight="1">
      <c r="A9" s="65">
        <v>2</v>
      </c>
      <c r="B9" s="66" t="s">
        <v>44</v>
      </c>
      <c r="C9" s="67">
        <v>0</v>
      </c>
      <c r="D9" s="68"/>
      <c r="E9" s="69">
        <v>0</v>
      </c>
    </row>
    <row r="10" spans="1:5" ht="28.5" customHeight="1">
      <c r="A10" s="65">
        <v>3</v>
      </c>
      <c r="B10" s="66" t="s">
        <v>45</v>
      </c>
      <c r="C10" s="69">
        <v>0</v>
      </c>
      <c r="D10" s="68"/>
      <c r="E10" s="69">
        <v>0</v>
      </c>
    </row>
    <row r="11" spans="1:7" s="70" customFormat="1" ht="15.75">
      <c r="A11" s="66"/>
      <c r="B11" s="66" t="s">
        <v>134</v>
      </c>
      <c r="C11" s="67">
        <v>-172606262</v>
      </c>
      <c r="D11" s="67">
        <v>-103026680</v>
      </c>
      <c r="E11" s="67">
        <v>-103026680</v>
      </c>
      <c r="G11" s="71"/>
    </row>
    <row r="12" spans="1:5" ht="15.75">
      <c r="A12" s="72"/>
      <c r="B12" s="72" t="s">
        <v>46</v>
      </c>
      <c r="C12" s="67">
        <v>-4800901</v>
      </c>
      <c r="D12" s="67">
        <v>-5374363</v>
      </c>
      <c r="E12" s="67">
        <v>-5374363</v>
      </c>
    </row>
    <row r="13" spans="1:5" ht="15.75">
      <c r="A13" s="72"/>
      <c r="B13" s="72" t="s">
        <v>47</v>
      </c>
      <c r="C13" s="67">
        <v>-4751618</v>
      </c>
      <c r="D13" s="67">
        <v>-4214261</v>
      </c>
      <c r="E13" s="67">
        <v>-4214261</v>
      </c>
    </row>
    <row r="14" spans="1:5" ht="16.5" thickBot="1">
      <c r="A14" s="73"/>
      <c r="B14" s="73" t="s">
        <v>48</v>
      </c>
      <c r="C14" s="298">
        <v>-2057855</v>
      </c>
      <c r="D14" s="298">
        <v>-1802929</v>
      </c>
      <c r="E14" s="298">
        <v>-1802929</v>
      </c>
    </row>
    <row r="15" spans="1:7" ht="16.5" thickBot="1">
      <c r="A15" s="57"/>
      <c r="B15" s="57" t="s">
        <v>49</v>
      </c>
      <c r="C15" s="58">
        <f>SUM(C8:C14)</f>
        <v>8884295</v>
      </c>
      <c r="D15" s="59"/>
      <c r="E15" s="58">
        <f>E7+E11+E12+E13+E14</f>
        <v>12611004</v>
      </c>
      <c r="G15" s="74"/>
    </row>
    <row r="16" spans="1:5" ht="9" customHeight="1" thickBot="1">
      <c r="A16" s="75"/>
      <c r="B16" s="75"/>
      <c r="C16" s="64"/>
      <c r="D16" s="63"/>
      <c r="E16" s="64"/>
    </row>
    <row r="17" spans="1:5" ht="31.5">
      <c r="A17" s="76"/>
      <c r="B17" s="77" t="s">
        <v>50</v>
      </c>
      <c r="C17" s="78"/>
      <c r="D17" s="79"/>
      <c r="E17" s="78">
        <v>0</v>
      </c>
    </row>
    <row r="18" spans="1:5" ht="15.75">
      <c r="A18" s="80"/>
      <c r="B18" s="72" t="s">
        <v>51</v>
      </c>
      <c r="C18" s="69"/>
      <c r="D18" s="69">
        <v>921595</v>
      </c>
      <c r="E18" s="69">
        <v>921595</v>
      </c>
    </row>
    <row r="19" spans="1:5" ht="15.75">
      <c r="A19" s="81"/>
      <c r="B19" s="82" t="s">
        <v>51</v>
      </c>
      <c r="C19" s="295">
        <v>702</v>
      </c>
      <c r="D19" s="295">
        <v>8971</v>
      </c>
      <c r="E19" s="295">
        <v>8971</v>
      </c>
    </row>
    <row r="20" spans="1:5" ht="16.5" thickBot="1">
      <c r="A20" s="85"/>
      <c r="B20" s="86" t="s">
        <v>188</v>
      </c>
      <c r="C20" s="87">
        <v>-954972</v>
      </c>
      <c r="D20" s="87">
        <v>-119</v>
      </c>
      <c r="E20" s="87">
        <v>-119</v>
      </c>
    </row>
    <row r="21" spans="1:5" ht="16.5" thickBot="1">
      <c r="A21" s="88"/>
      <c r="B21" s="89" t="s">
        <v>52</v>
      </c>
      <c r="C21" s="90">
        <f>SUM(C15:C20)</f>
        <v>7930025</v>
      </c>
      <c r="D21" s="90">
        <f>SUM(D15:D20)</f>
        <v>930447</v>
      </c>
      <c r="E21" s="90">
        <f>SUM(E15:E20)</f>
        <v>13541451</v>
      </c>
    </row>
    <row r="22" spans="1:5" ht="16.5" thickBot="1">
      <c r="A22" s="92"/>
      <c r="B22" s="92" t="s">
        <v>232</v>
      </c>
      <c r="C22" s="93">
        <v>816540</v>
      </c>
      <c r="D22" s="93">
        <v>1356150</v>
      </c>
      <c r="E22" s="93">
        <v>1356150</v>
      </c>
    </row>
    <row r="23" spans="1:5" ht="16.5" thickBot="1">
      <c r="A23" s="53"/>
      <c r="B23" s="57" t="s">
        <v>53</v>
      </c>
      <c r="C23" s="90">
        <f>C21-C22</f>
        <v>7113485</v>
      </c>
      <c r="D23" s="91"/>
      <c r="E23" s="90">
        <f>E21-E22</f>
        <v>12185301</v>
      </c>
    </row>
    <row r="24" spans="1:5" ht="16.5" thickBot="1">
      <c r="A24" s="92"/>
      <c r="B24" s="92" t="s">
        <v>54</v>
      </c>
      <c r="C24" s="95"/>
      <c r="D24" s="94"/>
      <c r="E24" s="95"/>
    </row>
    <row r="25" spans="1:5" ht="16.5" thickBot="1">
      <c r="A25" s="92"/>
      <c r="B25" s="92" t="s">
        <v>55</v>
      </c>
      <c r="C25" s="95"/>
      <c r="D25" s="94"/>
      <c r="E25" s="95"/>
    </row>
    <row r="26" spans="1:5" ht="15.75">
      <c r="A26" s="96"/>
      <c r="B26" s="97"/>
      <c r="C26" s="98"/>
      <c r="D26" s="99"/>
      <c r="E26" s="99"/>
    </row>
    <row r="27" spans="1:3" ht="12.75">
      <c r="A27" s="52" t="s">
        <v>235</v>
      </c>
      <c r="B27" s="128"/>
      <c r="C27" s="100"/>
    </row>
    <row r="28" ht="12.75">
      <c r="B28" s="4" t="s">
        <v>234</v>
      </c>
    </row>
    <row r="29" spans="2:5" ht="15">
      <c r="B29" s="4" t="s">
        <v>233</v>
      </c>
      <c r="E29" s="49" t="str">
        <f>'Bilanci '!C51</f>
        <v>Perfaqesuesi Ligjor</v>
      </c>
    </row>
    <row r="30" spans="2:5" ht="15">
      <c r="B30" s="52" t="s">
        <v>236</v>
      </c>
      <c r="E30" s="49" t="str">
        <f>'Bilanci '!C53</f>
        <v>Arti ELEZAJ</v>
      </c>
    </row>
  </sheetData>
  <printOptions horizontalCentered="1"/>
  <pageMargins left="0.51" right="0.75" top="0.54" bottom="0.76" header="0.31" footer="0.5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G23" sqref="G23"/>
    </sheetView>
  </sheetViews>
  <sheetFormatPr defaultColWidth="9.140625" defaultRowHeight="12.75"/>
  <cols>
    <col min="1" max="1" width="25.28125" style="4" customWidth="1"/>
    <col min="2" max="3" width="16.140625" style="4" customWidth="1"/>
    <col min="4" max="4" width="9.421875" style="48" customWidth="1"/>
    <col min="5" max="5" width="15.140625" style="4" customWidth="1"/>
    <col min="6" max="6" width="20.28125" style="4" customWidth="1"/>
    <col min="7" max="7" width="16.7109375" style="4" customWidth="1"/>
    <col min="8" max="16384" width="9.140625" style="4" customWidth="1"/>
  </cols>
  <sheetData>
    <row r="1" ht="0.75" customHeight="1"/>
    <row r="2" ht="1.5" customHeight="1"/>
    <row r="3" ht="18.75">
      <c r="A3" s="50" t="str">
        <f>'Bilanci '!A1</f>
        <v> "ARTGRES" shpk</v>
      </c>
    </row>
    <row r="4" spans="1:5" ht="15.75">
      <c r="A4" s="101" t="s">
        <v>220</v>
      </c>
      <c r="C4" s="101"/>
      <c r="D4" s="102"/>
      <c r="E4" s="52"/>
    </row>
    <row r="5" ht="15.75">
      <c r="A5" s="103"/>
    </row>
    <row r="6" ht="15">
      <c r="A6" s="4" t="s">
        <v>135</v>
      </c>
    </row>
    <row r="7" ht="13.5" thickBot="1"/>
    <row r="8" spans="1:7" ht="16.5" customHeight="1" thickBot="1">
      <c r="A8" s="41"/>
      <c r="B8" s="104" t="s">
        <v>118</v>
      </c>
      <c r="C8" s="104" t="s">
        <v>34</v>
      </c>
      <c r="D8" s="104" t="s">
        <v>169</v>
      </c>
      <c r="E8" s="104" t="s">
        <v>119</v>
      </c>
      <c r="F8" s="104" t="s">
        <v>132</v>
      </c>
      <c r="G8" s="104" t="s">
        <v>120</v>
      </c>
    </row>
    <row r="9" spans="1:8" ht="27" customHeight="1" thickBot="1">
      <c r="A9" s="105" t="s">
        <v>222</v>
      </c>
      <c r="B9" s="272">
        <v>100000</v>
      </c>
      <c r="C9" s="272">
        <v>0</v>
      </c>
      <c r="D9" s="273">
        <v>460875</v>
      </c>
      <c r="E9" s="272">
        <v>47116323</v>
      </c>
      <c r="F9" s="272">
        <v>0</v>
      </c>
      <c r="G9" s="274">
        <f>SUM(B9:F9)</f>
        <v>47677198</v>
      </c>
      <c r="H9" s="269"/>
    </row>
    <row r="10" spans="1:7" ht="30" customHeight="1">
      <c r="A10" s="107" t="s">
        <v>163</v>
      </c>
      <c r="B10" s="275"/>
      <c r="C10" s="275"/>
      <c r="D10" s="276"/>
      <c r="E10" s="275"/>
      <c r="F10" s="277"/>
      <c r="G10" s="278"/>
    </row>
    <row r="11" spans="1:7" ht="18.75" customHeight="1">
      <c r="A11" s="270" t="s">
        <v>164</v>
      </c>
      <c r="B11" s="279"/>
      <c r="C11" s="279"/>
      <c r="D11" s="280"/>
      <c r="E11" s="279"/>
      <c r="F11" s="281"/>
      <c r="G11" s="282"/>
    </row>
    <row r="12" spans="1:7" ht="25.5">
      <c r="A12" s="107" t="s">
        <v>165</v>
      </c>
      <c r="B12" s="279"/>
      <c r="C12" s="279"/>
      <c r="D12" s="280"/>
      <c r="E12" s="279"/>
      <c r="F12" s="271">
        <v>12185302</v>
      </c>
      <c r="G12" s="282">
        <f>SUM(B12:F12)</f>
        <v>12185302</v>
      </c>
    </row>
    <row r="13" spans="1:7" ht="12.75">
      <c r="A13" s="18" t="s">
        <v>166</v>
      </c>
      <c r="B13" s="279"/>
      <c r="C13" s="279"/>
      <c r="D13" s="280"/>
      <c r="E13" s="279"/>
      <c r="F13" s="281"/>
      <c r="G13" s="282"/>
    </row>
    <row r="14" spans="1:7" ht="12.75">
      <c r="A14" s="18" t="s">
        <v>167</v>
      </c>
      <c r="B14" s="279"/>
      <c r="C14" s="279"/>
      <c r="D14" s="280"/>
      <c r="E14" s="279"/>
      <c r="F14" s="281"/>
      <c r="G14" s="282"/>
    </row>
    <row r="15" spans="1:7" ht="12.75">
      <c r="A15" s="110" t="s">
        <v>168</v>
      </c>
      <c r="B15" s="279"/>
      <c r="C15" s="279"/>
      <c r="D15" s="280"/>
      <c r="E15" s="279"/>
      <c r="F15" s="281"/>
      <c r="G15" s="282"/>
    </row>
    <row r="16" spans="1:7" ht="12.75">
      <c r="A16" s="105" t="s">
        <v>124</v>
      </c>
      <c r="B16" s="106">
        <f aca="true" t="shared" si="0" ref="B16:G16">SUM(B9:B15)</f>
        <v>100000</v>
      </c>
      <c r="C16" s="106">
        <f t="shared" si="0"/>
        <v>0</v>
      </c>
      <c r="D16" s="106">
        <f t="shared" si="0"/>
        <v>460875</v>
      </c>
      <c r="E16" s="106">
        <f t="shared" si="0"/>
        <v>47116323</v>
      </c>
      <c r="F16" s="106">
        <f t="shared" si="0"/>
        <v>12185302</v>
      </c>
      <c r="G16" s="106">
        <f t="shared" si="0"/>
        <v>59862500</v>
      </c>
    </row>
    <row r="17" spans="1:7" ht="12.75">
      <c r="A17" s="107" t="s">
        <v>122</v>
      </c>
      <c r="B17" s="108"/>
      <c r="C17" s="108"/>
      <c r="D17" s="109"/>
      <c r="E17" s="108"/>
      <c r="F17" s="108"/>
      <c r="G17" s="19">
        <f aca="true" t="shared" si="1" ref="G17:G22">SUM(B17:F17)</f>
        <v>0</v>
      </c>
    </row>
    <row r="18" spans="1:7" ht="25.5">
      <c r="A18" s="107" t="s">
        <v>133</v>
      </c>
      <c r="B18" s="109"/>
      <c r="C18" s="108"/>
      <c r="D18" s="109"/>
      <c r="E18" s="108"/>
      <c r="F18" s="26">
        <v>7113484</v>
      </c>
      <c r="G18" s="302">
        <f t="shared" si="1"/>
        <v>7113484</v>
      </c>
    </row>
    <row r="19" spans="1:7" ht="18.75" customHeight="1">
      <c r="A19" s="18" t="s">
        <v>121</v>
      </c>
      <c r="B19" s="108"/>
      <c r="C19" s="108"/>
      <c r="D19" s="109"/>
      <c r="E19" s="108"/>
      <c r="F19" s="109"/>
      <c r="G19" s="19">
        <f t="shared" si="1"/>
        <v>0</v>
      </c>
    </row>
    <row r="20" spans="1:7" ht="12.75">
      <c r="A20" s="18" t="s">
        <v>194</v>
      </c>
      <c r="B20" s="108"/>
      <c r="C20" s="108"/>
      <c r="D20" s="109"/>
      <c r="E20" s="108">
        <v>12185302</v>
      </c>
      <c r="F20" s="108">
        <v>-12185302</v>
      </c>
      <c r="G20" s="19">
        <f t="shared" si="1"/>
        <v>0</v>
      </c>
    </row>
    <row r="21" spans="1:7" ht="13.5" thickBot="1">
      <c r="A21" s="110" t="s">
        <v>123</v>
      </c>
      <c r="B21" s="111"/>
      <c r="C21" s="111"/>
      <c r="D21" s="112"/>
      <c r="E21" s="111"/>
      <c r="F21" s="113"/>
      <c r="G21" s="19">
        <f t="shared" si="1"/>
        <v>0</v>
      </c>
    </row>
    <row r="22" spans="1:7" ht="13.5" thickBot="1">
      <c r="A22" s="114" t="s">
        <v>226</v>
      </c>
      <c r="B22" s="13">
        <f>SUM(B16:B21)</f>
        <v>100000</v>
      </c>
      <c r="C22" s="13">
        <f>SUM(C16:C21)</f>
        <v>0</v>
      </c>
      <c r="D22" s="13">
        <f>SUM(D16:D21)</f>
        <v>460875</v>
      </c>
      <c r="E22" s="13">
        <v>59309625</v>
      </c>
      <c r="F22" s="13">
        <f>SUM(F16:F21)</f>
        <v>7113484</v>
      </c>
      <c r="G22" s="13">
        <f t="shared" si="1"/>
        <v>66983984</v>
      </c>
    </row>
    <row r="23" spans="1:7" ht="13.5" thickBot="1">
      <c r="A23" s="115"/>
      <c r="B23" s="116"/>
      <c r="C23" s="116"/>
      <c r="D23" s="117"/>
      <c r="E23" s="116"/>
      <c r="F23" s="118"/>
      <c r="G23" s="116"/>
    </row>
    <row r="25" ht="15.75">
      <c r="F25" s="119" t="str">
        <f>'Bilanci '!C51</f>
        <v>Perfaqesuesi Ligjor</v>
      </c>
    </row>
    <row r="26" ht="15.75">
      <c r="F26" s="119"/>
    </row>
    <row r="27" ht="15.75">
      <c r="F27" s="119" t="str">
        <f>'Bilanci '!C53</f>
        <v>Arti ELEZAJ</v>
      </c>
    </row>
    <row r="28" ht="12.75">
      <c r="F28" s="120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C7" sqref="C7"/>
    </sheetView>
  </sheetViews>
  <sheetFormatPr defaultColWidth="9.140625" defaultRowHeight="12.75"/>
  <cols>
    <col min="1" max="1" width="5.421875" style="226" customWidth="1"/>
    <col min="2" max="2" width="56.421875" style="226" customWidth="1"/>
    <col min="3" max="3" width="22.7109375" style="226" customWidth="1"/>
    <col min="4" max="16384" width="9.140625" style="226" customWidth="1"/>
  </cols>
  <sheetData>
    <row r="1" spans="1:3" ht="18">
      <c r="A1" s="1" t="s">
        <v>179</v>
      </c>
      <c r="B1" s="224"/>
      <c r="C1" s="225"/>
    </row>
    <row r="2" spans="1:3" ht="18" customHeight="1">
      <c r="A2" s="5" t="s">
        <v>130</v>
      </c>
      <c r="B2" s="1" t="s">
        <v>176</v>
      </c>
      <c r="C2" s="227"/>
    </row>
    <row r="3" spans="1:2" ht="18" customHeight="1">
      <c r="A3" s="228"/>
      <c r="B3" s="5" t="s">
        <v>154</v>
      </c>
    </row>
    <row r="4" ht="14.25" customHeight="1" thickBot="1">
      <c r="B4" s="229"/>
    </row>
    <row r="5" spans="1:3" ht="16.5" thickBot="1">
      <c r="A5" s="232" t="s">
        <v>56</v>
      </c>
      <c r="B5" s="233" t="s">
        <v>57</v>
      </c>
      <c r="C5" s="234" t="s">
        <v>155</v>
      </c>
    </row>
    <row r="6" spans="1:3" ht="16.5" thickBot="1">
      <c r="A6" s="235" t="s">
        <v>14</v>
      </c>
      <c r="B6" s="236" t="s">
        <v>58</v>
      </c>
      <c r="C6" s="316">
        <f>SUM(C7:C12)</f>
        <v>105440714</v>
      </c>
    </row>
    <row r="7" spans="1:3" ht="15.75">
      <c r="A7" s="318">
        <v>1</v>
      </c>
      <c r="B7" s="319" t="s">
        <v>58</v>
      </c>
      <c r="C7" s="239">
        <v>0</v>
      </c>
    </row>
    <row r="8" spans="1:3" ht="15.75">
      <c r="A8" s="72">
        <v>2</v>
      </c>
      <c r="B8" s="320" t="s">
        <v>156</v>
      </c>
      <c r="C8" s="242">
        <v>190961779</v>
      </c>
    </row>
    <row r="9" spans="1:3" ht="15.75">
      <c r="A9" s="72">
        <v>3</v>
      </c>
      <c r="B9" s="320" t="s">
        <v>157</v>
      </c>
      <c r="C9" s="241">
        <v>-80303893</v>
      </c>
    </row>
    <row r="10" spans="1:3" ht="15.75">
      <c r="A10" s="72">
        <v>4</v>
      </c>
      <c r="B10" s="320" t="s">
        <v>171</v>
      </c>
      <c r="C10" s="242">
        <v>0</v>
      </c>
    </row>
    <row r="11" spans="1:3" ht="15.75">
      <c r="A11" s="72">
        <v>5</v>
      </c>
      <c r="B11" s="320" t="s">
        <v>189</v>
      </c>
      <c r="C11" s="241">
        <v>0</v>
      </c>
    </row>
    <row r="12" spans="1:3" ht="16.5" thickBot="1">
      <c r="A12" s="86">
        <v>6</v>
      </c>
      <c r="B12" s="321" t="s">
        <v>158</v>
      </c>
      <c r="C12" s="244">
        <v>-5217172</v>
      </c>
    </row>
    <row r="13" spans="1:3" ht="16.5" thickBot="1">
      <c r="A13" s="245"/>
      <c r="B13" s="246" t="s">
        <v>59</v>
      </c>
      <c r="C13" s="317">
        <f>SUM(C8:C12)</f>
        <v>105440714</v>
      </c>
    </row>
    <row r="14" spans="1:3" ht="15.75">
      <c r="A14" s="247"/>
      <c r="B14" s="96"/>
      <c r="C14" s="248"/>
    </row>
    <row r="15" spans="1:3" ht="13.5" thickBot="1">
      <c r="A15" s="123"/>
      <c r="B15" s="121"/>
      <c r="C15" s="249"/>
    </row>
    <row r="16" spans="1:3" ht="16.5" thickBot="1">
      <c r="A16" s="267" t="s">
        <v>18</v>
      </c>
      <c r="B16" s="268" t="s">
        <v>60</v>
      </c>
      <c r="C16" s="316">
        <f>SUM(C17:C21)</f>
        <v>-100434689</v>
      </c>
    </row>
    <row r="17" spans="1:3" ht="15.75">
      <c r="A17" s="76">
        <v>1</v>
      </c>
      <c r="B17" s="238" t="s">
        <v>61</v>
      </c>
      <c r="C17" s="250"/>
    </row>
    <row r="18" spans="1:3" ht="15.75">
      <c r="A18" s="81">
        <v>2</v>
      </c>
      <c r="B18" s="240" t="s">
        <v>62</v>
      </c>
      <c r="C18" s="241"/>
    </row>
    <row r="19" spans="1:3" ht="15.75">
      <c r="A19" s="81">
        <v>3</v>
      </c>
      <c r="B19" s="240" t="s">
        <v>190</v>
      </c>
      <c r="C19" s="241">
        <v>-100434689</v>
      </c>
    </row>
    <row r="20" spans="1:3" ht="15.75">
      <c r="A20" s="81">
        <v>4</v>
      </c>
      <c r="B20" s="243" t="s">
        <v>159</v>
      </c>
      <c r="C20" s="241"/>
    </row>
    <row r="21" spans="1:3" ht="16.5" thickBot="1">
      <c r="A21" s="85">
        <v>5</v>
      </c>
      <c r="B21" s="251" t="s">
        <v>160</v>
      </c>
      <c r="C21" s="252"/>
    </row>
    <row r="22" spans="1:3" ht="16.5" thickBot="1">
      <c r="A22" s="253"/>
      <c r="B22" s="254" t="s">
        <v>63</v>
      </c>
      <c r="C22" s="316">
        <f>SUM(C17:C21)</f>
        <v>-100434689</v>
      </c>
    </row>
    <row r="23" spans="1:3" ht="15.75">
      <c r="A23" s="255"/>
      <c r="B23" s="97"/>
      <c r="C23" s="256"/>
    </row>
    <row r="24" spans="1:3" ht="13.5" thickBot="1">
      <c r="A24" s="123"/>
      <c r="B24" s="121"/>
      <c r="C24" s="249"/>
    </row>
    <row r="25" spans="1:3" ht="16.5" thickBot="1">
      <c r="A25" s="267" t="s">
        <v>30</v>
      </c>
      <c r="B25" s="268" t="s">
        <v>64</v>
      </c>
      <c r="C25" s="316"/>
    </row>
    <row r="26" spans="1:3" ht="15.75">
      <c r="A26" s="257">
        <v>1</v>
      </c>
      <c r="B26" s="238" t="s">
        <v>191</v>
      </c>
      <c r="C26" s="250"/>
    </row>
    <row r="27" spans="1:3" ht="15.75">
      <c r="A27" s="258">
        <v>2</v>
      </c>
      <c r="B27" s="240" t="s">
        <v>192</v>
      </c>
      <c r="C27" s="242"/>
    </row>
    <row r="28" spans="1:3" ht="15.75">
      <c r="A28" s="258">
        <v>3</v>
      </c>
      <c r="B28" s="240" t="s">
        <v>161</v>
      </c>
      <c r="C28" s="241">
        <v>-15384157</v>
      </c>
    </row>
    <row r="29" spans="1:3" ht="16.5" thickBot="1">
      <c r="A29" s="259">
        <v>4</v>
      </c>
      <c r="B29" s="260" t="s">
        <v>193</v>
      </c>
      <c r="C29" s="244"/>
    </row>
    <row r="30" spans="1:3" ht="16.5" thickBot="1">
      <c r="A30" s="29"/>
      <c r="B30" s="246" t="s">
        <v>65</v>
      </c>
      <c r="C30" s="316">
        <f>SUM(C26:C29)</f>
        <v>-15384157</v>
      </c>
    </row>
    <row r="31" spans="1:3" ht="15">
      <c r="A31" s="122"/>
      <c r="B31" s="237"/>
      <c r="C31" s="261"/>
    </row>
    <row r="32" spans="1:3" ht="13.5" thickBot="1">
      <c r="A32" s="123"/>
      <c r="B32" s="121"/>
      <c r="C32" s="249"/>
    </row>
    <row r="33" spans="1:3" ht="16.5" thickBot="1">
      <c r="A33" s="267" t="s">
        <v>66</v>
      </c>
      <c r="B33" s="268" t="s">
        <v>67</v>
      </c>
      <c r="C33" s="316">
        <f>C13+C22+C30</f>
        <v>-10378132</v>
      </c>
    </row>
    <row r="34" spans="1:3" ht="15.75">
      <c r="A34" s="262"/>
      <c r="B34" s="263"/>
      <c r="C34" s="264"/>
    </row>
    <row r="35" spans="1:3" ht="16.5" thickBot="1">
      <c r="A35" s="37"/>
      <c r="B35" s="260" t="s">
        <v>68</v>
      </c>
      <c r="C35" s="265">
        <v>10735676</v>
      </c>
    </row>
    <row r="36" spans="1:3" ht="16.5" thickBot="1">
      <c r="A36" s="266" t="s">
        <v>69</v>
      </c>
      <c r="B36" s="254" t="s">
        <v>70</v>
      </c>
      <c r="C36" s="317">
        <f>SUM(C33:C35)</f>
        <v>357544</v>
      </c>
    </row>
    <row r="37" ht="17.25" customHeight="1"/>
    <row r="38" ht="5.25" customHeight="1" hidden="1"/>
    <row r="39" ht="15.75">
      <c r="C39" s="119" t="s">
        <v>39</v>
      </c>
    </row>
    <row r="40" ht="18.75" customHeight="1">
      <c r="C40" s="119" t="s">
        <v>181</v>
      </c>
    </row>
    <row r="41" ht="15.75">
      <c r="C41" s="230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3">
      <selection activeCell="D22" sqref="D22"/>
    </sheetView>
  </sheetViews>
  <sheetFormatPr defaultColWidth="9.140625" defaultRowHeight="12.75"/>
  <cols>
    <col min="1" max="1" width="34.140625" style="4" customWidth="1"/>
    <col min="2" max="2" width="11.28125" style="4" bestFit="1" customWidth="1"/>
    <col min="3" max="3" width="5.57421875" style="4" customWidth="1"/>
    <col min="4" max="4" width="11.57421875" style="4" customWidth="1"/>
    <col min="5" max="5" width="5.28125" style="4" customWidth="1"/>
    <col min="6" max="6" width="4.57421875" style="4" customWidth="1"/>
    <col min="7" max="7" width="12.8515625" style="4" bestFit="1" customWidth="1"/>
    <col min="8" max="8" width="8.28125" style="4" customWidth="1"/>
    <col min="9" max="9" width="8.8515625" style="4" customWidth="1"/>
    <col min="10" max="10" width="6.00390625" style="4" customWidth="1"/>
    <col min="11" max="11" width="6.140625" style="4" customWidth="1"/>
    <col min="12" max="12" width="10.140625" style="4" customWidth="1"/>
    <col min="13" max="13" width="14.00390625" style="4" customWidth="1"/>
    <col min="14" max="16384" width="9.140625" style="4" customWidth="1"/>
  </cols>
  <sheetData>
    <row r="1" spans="1:3" ht="15.75">
      <c r="A1" s="101" t="str">
        <f>'Bilanci '!A1</f>
        <v> "ARTGRES" shpk</v>
      </c>
      <c r="B1" s="3"/>
      <c r="C1" s="127"/>
    </row>
    <row r="2" spans="1:3" ht="15.75">
      <c r="A2" s="511" t="s">
        <v>220</v>
      </c>
      <c r="B2" s="512"/>
      <c r="C2" s="512"/>
    </row>
    <row r="4" spans="1:4" ht="12.75">
      <c r="A4" s="128" t="s">
        <v>71</v>
      </c>
      <c r="B4" s="52"/>
      <c r="C4" s="52"/>
      <c r="D4" s="52"/>
    </row>
    <row r="5" spans="1:4" ht="13.5" customHeight="1" thickBot="1">
      <c r="A5" s="52"/>
      <c r="B5" s="52"/>
      <c r="C5" s="52"/>
      <c r="D5" s="52"/>
    </row>
    <row r="6" spans="1:13" ht="19.5" thickBot="1">
      <c r="A6" s="129"/>
      <c r="B6" s="507" t="s">
        <v>72</v>
      </c>
      <c r="C6" s="130" t="s">
        <v>73</v>
      </c>
      <c r="D6" s="130"/>
      <c r="E6" s="130"/>
      <c r="F6" s="130"/>
      <c r="G6" s="8"/>
      <c r="H6" s="131" t="s">
        <v>74</v>
      </c>
      <c r="I6" s="132"/>
      <c r="J6" s="132"/>
      <c r="K6" s="132"/>
      <c r="L6" s="132"/>
      <c r="M6" s="509" t="s">
        <v>75</v>
      </c>
    </row>
    <row r="7" spans="1:13" ht="48" customHeight="1" thickBot="1">
      <c r="A7" s="133"/>
      <c r="B7" s="508"/>
      <c r="C7" s="134" t="s">
        <v>76</v>
      </c>
      <c r="D7" s="135" t="s">
        <v>77</v>
      </c>
      <c r="E7" s="135" t="s">
        <v>78</v>
      </c>
      <c r="F7" s="135" t="s">
        <v>79</v>
      </c>
      <c r="G7" s="136" t="s">
        <v>80</v>
      </c>
      <c r="H7" s="137" t="s">
        <v>81</v>
      </c>
      <c r="I7" s="138" t="s">
        <v>82</v>
      </c>
      <c r="J7" s="139" t="s">
        <v>83</v>
      </c>
      <c r="K7" s="140" t="s">
        <v>84</v>
      </c>
      <c r="L7" s="141" t="s">
        <v>80</v>
      </c>
      <c r="M7" s="510"/>
    </row>
    <row r="8" spans="1:14" ht="16.5" customHeight="1" thickBot="1">
      <c r="A8" s="41" t="s">
        <v>85</v>
      </c>
      <c r="B8" s="13">
        <f aca="true" t="shared" si="0" ref="B8:M8">SUM(B9:B14)</f>
        <v>0</v>
      </c>
      <c r="C8" s="305">
        <f t="shared" si="0"/>
        <v>0</v>
      </c>
      <c r="D8" s="306">
        <f t="shared" si="0"/>
        <v>0</v>
      </c>
      <c r="E8" s="306">
        <f t="shared" si="0"/>
        <v>0</v>
      </c>
      <c r="F8" s="306">
        <f t="shared" si="0"/>
        <v>0</v>
      </c>
      <c r="G8" s="307">
        <f t="shared" si="0"/>
        <v>0</v>
      </c>
      <c r="H8" s="305">
        <f t="shared" si="0"/>
        <v>0</v>
      </c>
      <c r="I8" s="306">
        <f t="shared" si="0"/>
        <v>0</v>
      </c>
      <c r="J8" s="306">
        <f t="shared" si="0"/>
        <v>0</v>
      </c>
      <c r="K8" s="306">
        <f t="shared" si="0"/>
        <v>0</v>
      </c>
      <c r="L8" s="307">
        <f t="shared" si="0"/>
        <v>0</v>
      </c>
      <c r="M8" s="304">
        <f t="shared" si="0"/>
        <v>0</v>
      </c>
      <c r="N8" s="142"/>
    </row>
    <row r="9" spans="1:13" ht="16.5" customHeight="1">
      <c r="A9" s="143" t="s">
        <v>86</v>
      </c>
      <c r="B9" s="17">
        <v>0</v>
      </c>
      <c r="C9" s="144"/>
      <c r="D9" s="145"/>
      <c r="E9" s="145"/>
      <c r="F9" s="145"/>
      <c r="G9" s="146"/>
      <c r="H9" s="144"/>
      <c r="I9" s="145"/>
      <c r="J9" s="145"/>
      <c r="K9" s="145"/>
      <c r="L9" s="146"/>
      <c r="M9" s="147"/>
    </row>
    <row r="10" spans="1:13" ht="25.5" customHeight="1">
      <c r="A10" s="148" t="s">
        <v>87</v>
      </c>
      <c r="B10" s="19">
        <v>0</v>
      </c>
      <c r="C10" s="149"/>
      <c r="D10" s="150"/>
      <c r="E10" s="150"/>
      <c r="F10" s="150"/>
      <c r="G10" s="146"/>
      <c r="H10" s="149"/>
      <c r="I10" s="150"/>
      <c r="J10" s="150"/>
      <c r="K10" s="150"/>
      <c r="L10" s="83"/>
      <c r="M10" s="147"/>
    </row>
    <row r="11" spans="1:13" ht="22.5">
      <c r="A11" s="148" t="s">
        <v>88</v>
      </c>
      <c r="B11" s="19">
        <v>0</v>
      </c>
      <c r="C11" s="149"/>
      <c r="D11" s="150"/>
      <c r="E11" s="150"/>
      <c r="F11" s="150"/>
      <c r="G11" s="146"/>
      <c r="H11" s="149"/>
      <c r="I11" s="150"/>
      <c r="J11" s="150"/>
      <c r="K11" s="150"/>
      <c r="L11" s="83"/>
      <c r="M11" s="147"/>
    </row>
    <row r="12" spans="1:13" ht="12.75">
      <c r="A12" s="151" t="s">
        <v>89</v>
      </c>
      <c r="B12" s="19">
        <v>0</v>
      </c>
      <c r="C12" s="149"/>
      <c r="D12" s="150"/>
      <c r="E12" s="150"/>
      <c r="F12" s="150"/>
      <c r="G12" s="146"/>
      <c r="H12" s="149"/>
      <c r="I12" s="150"/>
      <c r="J12" s="150"/>
      <c r="K12" s="150"/>
      <c r="L12" s="83"/>
      <c r="M12" s="147"/>
    </row>
    <row r="13" spans="1:13" ht="12.75">
      <c r="A13" s="151" t="s">
        <v>131</v>
      </c>
      <c r="B13" s="19">
        <v>0</v>
      </c>
      <c r="C13" s="149"/>
      <c r="D13" s="150"/>
      <c r="E13" s="150"/>
      <c r="F13" s="150"/>
      <c r="G13" s="146"/>
      <c r="H13" s="149"/>
      <c r="I13" s="150"/>
      <c r="J13" s="150"/>
      <c r="K13" s="150"/>
      <c r="L13" s="83"/>
      <c r="M13" s="147"/>
    </row>
    <row r="14" spans="1:13" ht="13.5" thickBot="1">
      <c r="A14" s="152" t="s">
        <v>90</v>
      </c>
      <c r="B14" s="153">
        <v>0</v>
      </c>
      <c r="C14" s="154"/>
      <c r="D14" s="155"/>
      <c r="E14" s="155"/>
      <c r="F14" s="155"/>
      <c r="G14" s="146"/>
      <c r="H14" s="154"/>
      <c r="I14" s="155"/>
      <c r="J14" s="155"/>
      <c r="K14" s="155"/>
      <c r="L14" s="156"/>
      <c r="M14" s="147"/>
    </row>
    <row r="15" spans="1:13" ht="23.25" customHeight="1" thickBot="1">
      <c r="A15" s="157" t="s">
        <v>91</v>
      </c>
      <c r="B15" s="308">
        <f>SUM(B16:B25)</f>
        <v>14022124</v>
      </c>
      <c r="C15" s="309">
        <f>SUM(C16:C25)</f>
        <v>0</v>
      </c>
      <c r="D15" s="310">
        <f>SUM(D16:D25)</f>
        <v>4071900</v>
      </c>
      <c r="E15" s="310"/>
      <c r="F15" s="310"/>
      <c r="G15" s="311">
        <f>SUM(G16:G25)</f>
        <v>4071900</v>
      </c>
      <c r="H15" s="309">
        <f>SUM(H16:H25)</f>
        <v>0</v>
      </c>
      <c r="I15" s="310">
        <f>SUM(I16:I25)</f>
        <v>0</v>
      </c>
      <c r="J15" s="310"/>
      <c r="K15" s="310"/>
      <c r="L15" s="311">
        <f>SUM(H15:K15)</f>
        <v>0</v>
      </c>
      <c r="M15" s="326">
        <f>B15+G15-L15</f>
        <v>18094024</v>
      </c>
    </row>
    <row r="16" spans="1:13" ht="12.75">
      <c r="A16" s="143" t="s">
        <v>92</v>
      </c>
      <c r="B16" s="158">
        <v>0</v>
      </c>
      <c r="C16" s="159"/>
      <c r="D16" s="160"/>
      <c r="E16" s="160"/>
      <c r="F16" s="160"/>
      <c r="G16" s="160">
        <v>0</v>
      </c>
      <c r="H16" s="160"/>
      <c r="I16" s="160"/>
      <c r="J16" s="160"/>
      <c r="K16" s="160"/>
      <c r="L16" s="323"/>
      <c r="M16" s="327">
        <f aca="true" t="shared" si="1" ref="M16:M25">B16+G16-L16</f>
        <v>0</v>
      </c>
    </row>
    <row r="17" spans="1:13" ht="12.75">
      <c r="A17" s="151" t="s">
        <v>93</v>
      </c>
      <c r="B17" s="161">
        <v>0</v>
      </c>
      <c r="C17" s="149"/>
      <c r="D17" s="150"/>
      <c r="E17" s="150"/>
      <c r="F17" s="150"/>
      <c r="G17" s="150">
        <v>0</v>
      </c>
      <c r="H17" s="150"/>
      <c r="I17" s="150"/>
      <c r="J17" s="150"/>
      <c r="K17" s="150"/>
      <c r="L17" s="324"/>
      <c r="M17" s="328">
        <f t="shared" si="1"/>
        <v>0</v>
      </c>
    </row>
    <row r="18" spans="1:13" ht="12.75">
      <c r="A18" s="151" t="s">
        <v>94</v>
      </c>
      <c r="B18" s="161"/>
      <c r="C18" s="149"/>
      <c r="D18" s="150"/>
      <c r="E18" s="150"/>
      <c r="F18" s="150"/>
      <c r="G18" s="150">
        <v>0</v>
      </c>
      <c r="H18" s="150"/>
      <c r="I18" s="150"/>
      <c r="J18" s="150"/>
      <c r="K18" s="150"/>
      <c r="L18" s="324"/>
      <c r="M18" s="328">
        <f t="shared" si="1"/>
        <v>0</v>
      </c>
    </row>
    <row r="19" spans="1:13" ht="24.75" customHeight="1">
      <c r="A19" s="148" t="s">
        <v>95</v>
      </c>
      <c r="B19" s="161">
        <v>14022124</v>
      </c>
      <c r="C19" s="149"/>
      <c r="D19" s="150">
        <v>4071900</v>
      </c>
      <c r="E19" s="150"/>
      <c r="F19" s="150"/>
      <c r="G19" s="150">
        <f>SUM(C19:F19)</f>
        <v>4071900</v>
      </c>
      <c r="H19" s="150"/>
      <c r="I19" s="150"/>
      <c r="J19" s="150"/>
      <c r="K19" s="150"/>
      <c r="L19" s="324"/>
      <c r="M19" s="328">
        <f t="shared" si="1"/>
        <v>18094024</v>
      </c>
    </row>
    <row r="20" spans="1:13" ht="12.75">
      <c r="A20" s="151" t="s">
        <v>96</v>
      </c>
      <c r="B20" s="161">
        <v>0</v>
      </c>
      <c r="C20" s="149"/>
      <c r="D20" s="150"/>
      <c r="E20" s="150"/>
      <c r="F20" s="150"/>
      <c r="G20" s="150">
        <f aca="true" t="shared" si="2" ref="G20:G25">SUM(D20:F20)</f>
        <v>0</v>
      </c>
      <c r="H20" s="150"/>
      <c r="I20" s="150"/>
      <c r="J20" s="150"/>
      <c r="K20" s="150"/>
      <c r="L20" s="324"/>
      <c r="M20" s="328">
        <f t="shared" si="1"/>
        <v>0</v>
      </c>
    </row>
    <row r="21" spans="1:13" ht="12.75">
      <c r="A21" s="151" t="s">
        <v>97</v>
      </c>
      <c r="B21" s="161">
        <v>0</v>
      </c>
      <c r="C21" s="149"/>
      <c r="D21" s="150"/>
      <c r="E21" s="150"/>
      <c r="F21" s="150"/>
      <c r="G21" s="150">
        <f t="shared" si="2"/>
        <v>0</v>
      </c>
      <c r="H21" s="150"/>
      <c r="I21" s="150"/>
      <c r="J21" s="150"/>
      <c r="K21" s="150"/>
      <c r="L21" s="324"/>
      <c r="M21" s="328">
        <f t="shared" si="1"/>
        <v>0</v>
      </c>
    </row>
    <row r="22" spans="1:13" ht="12.75">
      <c r="A22" s="151" t="s">
        <v>98</v>
      </c>
      <c r="B22" s="161">
        <v>0</v>
      </c>
      <c r="C22" s="149"/>
      <c r="D22" s="150"/>
      <c r="E22" s="150"/>
      <c r="F22" s="150"/>
      <c r="G22" s="150">
        <f t="shared" si="2"/>
        <v>0</v>
      </c>
      <c r="H22" s="150"/>
      <c r="I22" s="150"/>
      <c r="J22" s="150"/>
      <c r="K22" s="150"/>
      <c r="L22" s="324"/>
      <c r="M22" s="328">
        <f t="shared" si="1"/>
        <v>0</v>
      </c>
    </row>
    <row r="23" spans="1:13" ht="12.75">
      <c r="A23" s="151" t="s">
        <v>99</v>
      </c>
      <c r="B23" s="161">
        <v>0</v>
      </c>
      <c r="C23" s="149"/>
      <c r="D23" s="150"/>
      <c r="E23" s="150"/>
      <c r="F23" s="150"/>
      <c r="G23" s="150">
        <f t="shared" si="2"/>
        <v>0</v>
      </c>
      <c r="H23" s="150"/>
      <c r="I23" s="150"/>
      <c r="J23" s="150"/>
      <c r="K23" s="150"/>
      <c r="L23" s="324"/>
      <c r="M23" s="328">
        <f t="shared" si="1"/>
        <v>0</v>
      </c>
    </row>
    <row r="24" spans="1:13" ht="12.75">
      <c r="A24" s="151" t="s">
        <v>100</v>
      </c>
      <c r="B24" s="161">
        <v>0</v>
      </c>
      <c r="C24" s="149"/>
      <c r="D24" s="150"/>
      <c r="E24" s="150"/>
      <c r="F24" s="150"/>
      <c r="G24" s="150">
        <f t="shared" si="2"/>
        <v>0</v>
      </c>
      <c r="H24" s="150"/>
      <c r="I24" s="150"/>
      <c r="J24" s="150"/>
      <c r="K24" s="150"/>
      <c r="L24" s="324"/>
      <c r="M24" s="328">
        <f t="shared" si="1"/>
        <v>0</v>
      </c>
    </row>
    <row r="25" spans="1:13" ht="13.5" thickBot="1">
      <c r="A25" s="152" t="s">
        <v>101</v>
      </c>
      <c r="B25" s="163">
        <v>0</v>
      </c>
      <c r="C25" s="164"/>
      <c r="D25" s="165"/>
      <c r="E25" s="165"/>
      <c r="F25" s="165"/>
      <c r="G25" s="165">
        <f t="shared" si="2"/>
        <v>0</v>
      </c>
      <c r="H25" s="165"/>
      <c r="I25" s="165"/>
      <c r="J25" s="165"/>
      <c r="K25" s="165"/>
      <c r="L25" s="325"/>
      <c r="M25" s="329">
        <f t="shared" si="1"/>
        <v>0</v>
      </c>
    </row>
    <row r="26" spans="1:13" ht="21" customHeight="1" thickBot="1">
      <c r="A26" s="41" t="s">
        <v>102</v>
      </c>
      <c r="B26" s="308">
        <f>SUM(B16:B25)</f>
        <v>14022124</v>
      </c>
      <c r="C26" s="312"/>
      <c r="D26" s="313">
        <f>D8+D15</f>
        <v>4071900</v>
      </c>
      <c r="E26" s="313"/>
      <c r="F26" s="313"/>
      <c r="G26" s="314">
        <f>G8+G15</f>
        <v>4071900</v>
      </c>
      <c r="H26" s="322">
        <f>SUM(H16:H25)</f>
        <v>0</v>
      </c>
      <c r="I26" s="312">
        <f>SUM(I16:I25)</f>
        <v>0</v>
      </c>
      <c r="J26" s="322">
        <f>SUM(J16:J25)</f>
        <v>0</v>
      </c>
      <c r="K26" s="322">
        <f>SUM(K16:K25)</f>
        <v>0</v>
      </c>
      <c r="L26" s="314">
        <f>SUM(L16:L25)</f>
        <v>0</v>
      </c>
      <c r="M26" s="315">
        <f>M15+M8</f>
        <v>18094024</v>
      </c>
    </row>
    <row r="27" spans="2:13" ht="12.75">
      <c r="B27" s="142"/>
      <c r="M27" s="166"/>
    </row>
    <row r="28" ht="15.75">
      <c r="J28" s="119" t="str">
        <f>'Bilanci '!C51</f>
        <v>Perfaqesuesi Ligjor</v>
      </c>
    </row>
    <row r="29" ht="15.75">
      <c r="J29" s="119"/>
    </row>
    <row r="30" ht="15.75">
      <c r="J30" s="119" t="str">
        <f>'Bilanci '!C53</f>
        <v>Arti ELEZAJ</v>
      </c>
    </row>
  </sheetData>
  <mergeCells count="3">
    <mergeCell ref="B6:B7"/>
    <mergeCell ref="M6:M7"/>
    <mergeCell ref="A2:C2"/>
  </mergeCells>
  <printOptions/>
  <pageMargins left="0.38" right="0.18" top="0.83" bottom="1" header="0.5" footer="0.5"/>
  <pageSetup fitToHeight="1" fitToWidth="1"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A2" sqref="A2"/>
    </sheetView>
  </sheetViews>
  <sheetFormatPr defaultColWidth="9.140625" defaultRowHeight="12.75"/>
  <cols>
    <col min="1" max="1" width="4.57421875" style="4" customWidth="1"/>
    <col min="2" max="2" width="35.57421875" style="4" bestFit="1" customWidth="1"/>
    <col min="3" max="3" width="11.140625" style="4" customWidth="1"/>
    <col min="4" max="4" width="9.8515625" style="4" customWidth="1"/>
    <col min="5" max="5" width="10.00390625" style="4" customWidth="1"/>
    <col min="6" max="6" width="7.00390625" style="4" customWidth="1"/>
    <col min="7" max="7" width="10.00390625" style="4" customWidth="1"/>
    <col min="8" max="8" width="9.140625" style="4" customWidth="1"/>
    <col min="9" max="9" width="8.28125" style="4" customWidth="1"/>
    <col min="10" max="10" width="11.00390625" style="4" customWidth="1"/>
    <col min="11" max="11" width="9.7109375" style="4" customWidth="1"/>
    <col min="12" max="12" width="11.421875" style="4" customWidth="1"/>
    <col min="13" max="16384" width="9.140625" style="4" customWidth="1"/>
  </cols>
  <sheetData>
    <row r="1" spans="1:2" ht="18.75">
      <c r="A1" s="50" t="str">
        <f>'Bilanci '!A1</f>
        <v> "ARTGRES" shpk</v>
      </c>
      <c r="B1" s="101"/>
    </row>
    <row r="2" spans="1:2" ht="18.75">
      <c r="A2" s="50" t="s">
        <v>220</v>
      </c>
      <c r="B2" s="101"/>
    </row>
    <row r="3" spans="1:9" ht="18.75">
      <c r="A3" s="4" t="s">
        <v>136</v>
      </c>
      <c r="E3" s="52"/>
      <c r="F3" s="52"/>
      <c r="G3" s="52"/>
      <c r="H3" s="52"/>
      <c r="I3" s="52"/>
    </row>
    <row r="4" spans="10:12" ht="12.75">
      <c r="J4" s="52"/>
      <c r="K4" s="52"/>
      <c r="L4" s="52"/>
    </row>
    <row r="5" ht="10.5" customHeight="1" thickBot="1"/>
    <row r="6" spans="1:12" ht="42" customHeight="1" thickBot="1">
      <c r="A6" s="167"/>
      <c r="B6" s="515" t="s">
        <v>103</v>
      </c>
      <c r="C6" s="168" t="s">
        <v>104</v>
      </c>
      <c r="D6" s="181" t="s">
        <v>105</v>
      </c>
      <c r="E6" s="169"/>
      <c r="F6" s="170" t="s">
        <v>106</v>
      </c>
      <c r="G6" s="171"/>
      <c r="H6" s="27"/>
      <c r="I6" s="170" t="s">
        <v>107</v>
      </c>
      <c r="J6" s="170"/>
      <c r="K6" s="47"/>
      <c r="L6" s="513" t="s">
        <v>108</v>
      </c>
    </row>
    <row r="7" spans="1:12" ht="64.5" thickBot="1">
      <c r="A7" s="167"/>
      <c r="B7" s="516"/>
      <c r="C7" s="337" t="s">
        <v>109</v>
      </c>
      <c r="D7" s="114" t="s">
        <v>110</v>
      </c>
      <c r="E7" s="114" t="s">
        <v>111</v>
      </c>
      <c r="F7" s="41"/>
      <c r="G7" s="41" t="s">
        <v>112</v>
      </c>
      <c r="H7" s="338" t="s">
        <v>113</v>
      </c>
      <c r="I7" s="114" t="s">
        <v>114</v>
      </c>
      <c r="J7" s="169" t="s">
        <v>115</v>
      </c>
      <c r="K7" s="41" t="s">
        <v>112</v>
      </c>
      <c r="L7" s="514"/>
    </row>
    <row r="8" spans="1:12" ht="14.25" customHeight="1">
      <c r="A8" s="167"/>
      <c r="B8" s="24" t="s">
        <v>170</v>
      </c>
      <c r="C8" s="292">
        <v>6486334</v>
      </c>
      <c r="D8" s="288">
        <v>0</v>
      </c>
      <c r="E8" s="287">
        <v>2057855</v>
      </c>
      <c r="F8" s="289"/>
      <c r="G8" s="330">
        <f>SUM(D8:F8)</f>
        <v>2057855</v>
      </c>
      <c r="H8" s="290"/>
      <c r="I8" s="290"/>
      <c r="J8" s="291"/>
      <c r="K8" s="332">
        <f>SUM(H8:J8)</f>
        <v>0</v>
      </c>
      <c r="L8" s="331">
        <f>C8+G8-K8</f>
        <v>8544189</v>
      </c>
    </row>
    <row r="9" spans="1:12" ht="12.75" customHeight="1">
      <c r="A9" s="167"/>
      <c r="B9" s="18"/>
      <c r="C9" s="162"/>
      <c r="D9" s="161"/>
      <c r="E9" s="19"/>
      <c r="F9" s="162"/>
      <c r="G9" s="19"/>
      <c r="H9" s="19"/>
      <c r="I9" s="19"/>
      <c r="J9" s="19"/>
      <c r="K9" s="161"/>
      <c r="L9" s="172">
        <f>C9+G9-K9</f>
        <v>0</v>
      </c>
    </row>
    <row r="10" spans="1:12" ht="15" customHeight="1">
      <c r="A10" s="167"/>
      <c r="B10" s="173"/>
      <c r="C10" s="162"/>
      <c r="D10" s="158"/>
      <c r="E10" s="17"/>
      <c r="F10" s="162"/>
      <c r="G10" s="19"/>
      <c r="H10" s="19"/>
      <c r="I10" s="19"/>
      <c r="J10" s="84"/>
      <c r="K10" s="161"/>
      <c r="L10" s="172">
        <f>C10+G10-K10</f>
        <v>0</v>
      </c>
    </row>
    <row r="11" spans="1:12" ht="12.75">
      <c r="A11" s="167"/>
      <c r="B11" s="173"/>
      <c r="C11" s="283"/>
      <c r="D11" s="163"/>
      <c r="E11" s="182"/>
      <c r="F11" s="285"/>
      <c r="G11" s="172"/>
      <c r="H11" s="172"/>
      <c r="I11" s="172"/>
      <c r="J11" s="174"/>
      <c r="K11" s="163"/>
      <c r="L11" s="172">
        <f>C11+G11-K11</f>
        <v>0</v>
      </c>
    </row>
    <row r="12" spans="1:12" ht="13.5" thickBot="1">
      <c r="A12" s="167"/>
      <c r="B12" s="175"/>
      <c r="C12" s="293"/>
      <c r="D12" s="284"/>
      <c r="E12" s="180"/>
      <c r="F12" s="286"/>
      <c r="G12" s="180"/>
      <c r="H12" s="180"/>
      <c r="I12" s="180"/>
      <c r="J12" s="179"/>
      <c r="K12" s="284"/>
      <c r="L12" s="333">
        <f>C12+G12-K12</f>
        <v>0</v>
      </c>
    </row>
    <row r="13" spans="1:12" ht="18" customHeight="1" thickBot="1">
      <c r="A13" s="167"/>
      <c r="B13" s="339" t="s">
        <v>116</v>
      </c>
      <c r="C13" s="308">
        <f>SUM(C8:C12)</f>
        <v>6486334</v>
      </c>
      <c r="D13" s="308">
        <f>SUM(D8:D12)</f>
        <v>0</v>
      </c>
      <c r="E13" s="308">
        <f>SUM(E8:E12)</f>
        <v>2057855</v>
      </c>
      <c r="F13" s="308"/>
      <c r="G13" s="308">
        <f aca="true" t="shared" si="0" ref="G13:L13">SUM(G8:G12)</f>
        <v>2057855</v>
      </c>
      <c r="H13" s="308">
        <f t="shared" si="0"/>
        <v>0</v>
      </c>
      <c r="I13" s="308">
        <f t="shared" si="0"/>
        <v>0</v>
      </c>
      <c r="J13" s="340">
        <f t="shared" si="0"/>
        <v>0</v>
      </c>
      <c r="K13" s="308">
        <f t="shared" si="0"/>
        <v>0</v>
      </c>
      <c r="L13" s="308">
        <f t="shared" si="0"/>
        <v>8544189</v>
      </c>
    </row>
    <row r="14" spans="1:12" ht="12.75" customHeight="1">
      <c r="A14" s="167"/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2:5" ht="12.75" customHeight="1">
      <c r="B15" s="52"/>
      <c r="E15" s="142"/>
    </row>
    <row r="16" spans="2:5" ht="12.75" customHeight="1">
      <c r="B16" s="52" t="s">
        <v>242</v>
      </c>
      <c r="E16" s="142"/>
    </row>
    <row r="17" spans="2:5" ht="12.75" customHeight="1">
      <c r="B17" s="334" t="s">
        <v>237</v>
      </c>
      <c r="D17" s="142"/>
      <c r="E17" s="184"/>
    </row>
    <row r="18" spans="2:5" ht="12.75" customHeight="1">
      <c r="B18" s="4" t="s">
        <v>243</v>
      </c>
      <c r="C18" s="142">
        <v>1507158</v>
      </c>
      <c r="D18" s="142"/>
      <c r="E18" s="142"/>
    </row>
    <row r="19" spans="2:5" ht="12.75" customHeight="1">
      <c r="B19" s="335" t="s">
        <v>238</v>
      </c>
      <c r="C19" s="177">
        <f>SUM(C18)</f>
        <v>1507158</v>
      </c>
      <c r="D19" s="184" t="s">
        <v>125</v>
      </c>
      <c r="E19" s="142"/>
    </row>
    <row r="20" ht="12.75" customHeight="1"/>
    <row r="21" spans="2:5" ht="12.75" customHeight="1">
      <c r="B21" s="334" t="s">
        <v>239</v>
      </c>
      <c r="C21" s="52"/>
      <c r="D21" s="177"/>
      <c r="E21" s="142"/>
    </row>
    <row r="22" spans="2:10" ht="12" customHeight="1">
      <c r="B22" s="296" t="s">
        <v>244</v>
      </c>
      <c r="D22" s="336">
        <v>542920</v>
      </c>
      <c r="E22" s="21" t="s">
        <v>125</v>
      </c>
      <c r="J22" s="119" t="str">
        <f>'Bilanci '!C51</f>
        <v>Perfaqesuesi Ligjor</v>
      </c>
    </row>
    <row r="23" spans="2:12" ht="15" customHeight="1">
      <c r="B23" s="4" t="s">
        <v>245</v>
      </c>
      <c r="D23" s="336">
        <v>7777</v>
      </c>
      <c r="E23" s="21" t="s">
        <v>125</v>
      </c>
      <c r="I23" s="178"/>
      <c r="J23" s="119"/>
      <c r="K23" s="178"/>
      <c r="L23" s="178"/>
    </row>
    <row r="24" spans="3:5" ht="18" customHeight="1" hidden="1">
      <c r="C24" s="4" t="s">
        <v>240</v>
      </c>
      <c r="D24" s="142">
        <v>10618</v>
      </c>
      <c r="E24" s="4" t="s">
        <v>125</v>
      </c>
    </row>
    <row r="25" ht="2.25" customHeight="1" hidden="1"/>
    <row r="26" spans="3:5" ht="12.75" customHeight="1" hidden="1">
      <c r="C26" s="4" t="s">
        <v>241</v>
      </c>
      <c r="D26" s="142">
        <v>8138230</v>
      </c>
      <c r="E26" s="4" t="s">
        <v>125</v>
      </c>
    </row>
    <row r="27" ht="12.75" hidden="1"/>
    <row r="28" ht="12.75" hidden="1"/>
    <row r="29" ht="12.75" hidden="1"/>
    <row r="30" ht="12.75" hidden="1"/>
    <row r="31" ht="12.75" hidden="1"/>
    <row r="32" spans="3:10" ht="15.75">
      <c r="C32" s="335" t="s">
        <v>240</v>
      </c>
      <c r="D32" s="177">
        <f>SUM(D22:D23)</f>
        <v>550697</v>
      </c>
      <c r="E32" s="184" t="s">
        <v>125</v>
      </c>
      <c r="J32" s="119" t="str">
        <f>'Bilanci '!C53</f>
        <v>Arti ELEZAJ</v>
      </c>
    </row>
    <row r="33" ht="15.75" customHeight="1"/>
    <row r="34" ht="12.75" hidden="1"/>
    <row r="35" ht="15.75" hidden="1">
      <c r="J35" s="119" t="s">
        <v>117</v>
      </c>
    </row>
    <row r="36" spans="2:4" ht="12.75">
      <c r="B36" s="102" t="s">
        <v>241</v>
      </c>
      <c r="C36" s="184">
        <f>C19+D32</f>
        <v>2057855</v>
      </c>
      <c r="D36" s="52" t="s">
        <v>246</v>
      </c>
    </row>
    <row r="42" ht="15.75">
      <c r="K42" s="119"/>
    </row>
    <row r="43" ht="15.75">
      <c r="K43" s="119"/>
    </row>
    <row r="55" ht="15.75">
      <c r="K55" s="119"/>
    </row>
  </sheetData>
  <mergeCells count="2">
    <mergeCell ref="L6:L7"/>
    <mergeCell ref="B6:B7"/>
  </mergeCells>
  <printOptions/>
  <pageMargins left="0.75" right="0.75" top="1" bottom="0.83" header="0.5" footer="0.5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3">
      <selection activeCell="A2" sqref="A2"/>
    </sheetView>
  </sheetViews>
  <sheetFormatPr defaultColWidth="9.140625" defaultRowHeight="12.75"/>
  <cols>
    <col min="1" max="1" width="10.7109375" style="391" customWidth="1"/>
    <col min="2" max="2" width="16.421875" style="391" customWidth="1"/>
    <col min="3" max="3" width="15.8515625" style="391" customWidth="1"/>
    <col min="4" max="4" width="15.00390625" style="391" customWidth="1"/>
    <col min="5" max="6" width="16.28125" style="391" customWidth="1"/>
    <col min="7" max="7" width="15.7109375" style="391" customWidth="1"/>
    <col min="8" max="8" width="15.28125" style="391" customWidth="1"/>
    <col min="9" max="9" width="14.8515625" style="391" customWidth="1"/>
    <col min="10" max="16384" width="9.140625" style="391" customWidth="1"/>
  </cols>
  <sheetData>
    <row r="2" spans="1:2" ht="18.75">
      <c r="A2" s="389" t="s">
        <v>251</v>
      </c>
      <c r="B2" s="390"/>
    </row>
    <row r="4" spans="1:9" ht="18">
      <c r="A4" s="517" t="s">
        <v>252</v>
      </c>
      <c r="B4" s="517"/>
      <c r="C4" s="517"/>
      <c r="D4" s="517"/>
      <c r="E4" s="517"/>
      <c r="F4" s="517"/>
      <c r="G4" s="517"/>
      <c r="H4" s="517"/>
      <c r="I4" s="517"/>
    </row>
    <row r="6" ht="13.5" thickBot="1"/>
    <row r="7" spans="1:9" ht="18.75" thickBot="1" thickTop="1">
      <c r="A7" s="518" t="s">
        <v>253</v>
      </c>
      <c r="B7" s="521" t="s">
        <v>254</v>
      </c>
      <c r="C7" s="522"/>
      <c r="D7" s="392"/>
      <c r="E7" s="523" t="s">
        <v>255</v>
      </c>
      <c r="F7" s="523"/>
      <c r="G7" s="524"/>
      <c r="H7" s="393"/>
      <c r="I7" s="394"/>
    </row>
    <row r="8" spans="1:9" ht="16.5">
      <c r="A8" s="519"/>
      <c r="B8" s="392" t="s">
        <v>256</v>
      </c>
      <c r="C8" s="395" t="s">
        <v>257</v>
      </c>
      <c r="D8" s="396" t="s">
        <v>258</v>
      </c>
      <c r="E8" s="397" t="s">
        <v>259</v>
      </c>
      <c r="F8" s="392" t="s">
        <v>153</v>
      </c>
      <c r="G8" s="392" t="s">
        <v>255</v>
      </c>
      <c r="H8" s="396" t="s">
        <v>260</v>
      </c>
      <c r="I8" s="398" t="s">
        <v>260</v>
      </c>
    </row>
    <row r="9" spans="1:9" ht="17.25" thickBot="1">
      <c r="A9" s="520"/>
      <c r="B9" s="399" t="s">
        <v>261</v>
      </c>
      <c r="C9" s="400" t="s">
        <v>262</v>
      </c>
      <c r="D9" s="399"/>
      <c r="E9" s="401" t="s">
        <v>263</v>
      </c>
      <c r="F9" s="399" t="s">
        <v>264</v>
      </c>
      <c r="G9" s="399" t="s">
        <v>265</v>
      </c>
      <c r="H9" s="399" t="s">
        <v>266</v>
      </c>
      <c r="I9" s="402" t="s">
        <v>267</v>
      </c>
    </row>
    <row r="10" spans="1:9" ht="18" thickBot="1">
      <c r="A10" s="403" t="s">
        <v>268</v>
      </c>
      <c r="B10" s="404"/>
      <c r="C10" s="405"/>
      <c r="D10" s="406"/>
      <c r="E10" s="404"/>
      <c r="F10" s="407"/>
      <c r="G10" s="408"/>
      <c r="H10" s="409">
        <v>52477833</v>
      </c>
      <c r="I10" s="410">
        <v>0</v>
      </c>
    </row>
    <row r="11" spans="1:9" ht="17.25">
      <c r="A11" s="411" t="s">
        <v>269</v>
      </c>
      <c r="B11" s="412">
        <v>4868860</v>
      </c>
      <c r="C11" s="413">
        <f aca="true" t="shared" si="0" ref="C11:C22">20%*B11</f>
        <v>973772</v>
      </c>
      <c r="D11" s="414">
        <v>0</v>
      </c>
      <c r="E11" s="415">
        <v>18310532</v>
      </c>
      <c r="F11" s="416">
        <f aca="true" t="shared" si="1" ref="F11:F22">20%*E11</f>
        <v>3662106.4000000004</v>
      </c>
      <c r="G11" s="417">
        <v>75000</v>
      </c>
      <c r="H11" s="417">
        <f aca="true" t="shared" si="2" ref="H11:H18">H10+F11-C11</f>
        <v>55166167.4</v>
      </c>
      <c r="I11" s="418">
        <v>0</v>
      </c>
    </row>
    <row r="12" spans="1:9" ht="17.25">
      <c r="A12" s="419" t="s">
        <v>270</v>
      </c>
      <c r="B12" s="420">
        <v>4849536</v>
      </c>
      <c r="C12" s="421">
        <f t="shared" si="0"/>
        <v>969907.2000000001</v>
      </c>
      <c r="D12" s="422">
        <v>0</v>
      </c>
      <c r="E12" s="420">
        <v>2865934</v>
      </c>
      <c r="F12" s="423">
        <f t="shared" si="1"/>
        <v>573186.8</v>
      </c>
      <c r="G12" s="424">
        <v>404900</v>
      </c>
      <c r="H12" s="425">
        <f t="shared" si="2"/>
        <v>54769446.99999999</v>
      </c>
      <c r="I12" s="426">
        <v>0</v>
      </c>
    </row>
    <row r="13" spans="1:9" ht="17.25">
      <c r="A13" s="419" t="s">
        <v>271</v>
      </c>
      <c r="B13" s="420">
        <v>6351077</v>
      </c>
      <c r="C13" s="421">
        <f t="shared" si="0"/>
        <v>1270215.4000000001</v>
      </c>
      <c r="D13" s="422">
        <v>0</v>
      </c>
      <c r="E13" s="420">
        <v>4423528</v>
      </c>
      <c r="F13" s="423">
        <f t="shared" si="1"/>
        <v>884705.6000000001</v>
      </c>
      <c r="G13" s="423">
        <v>79000</v>
      </c>
      <c r="H13" s="425">
        <f t="shared" si="2"/>
        <v>54383937.199999996</v>
      </c>
      <c r="I13" s="426">
        <v>0</v>
      </c>
    </row>
    <row r="14" spans="1:9" ht="17.25">
      <c r="A14" s="419" t="s">
        <v>272</v>
      </c>
      <c r="B14" s="420">
        <v>5744933</v>
      </c>
      <c r="C14" s="421">
        <f t="shared" si="0"/>
        <v>1148986.6</v>
      </c>
      <c r="D14" s="422">
        <v>0</v>
      </c>
      <c r="E14" s="420">
        <v>172809</v>
      </c>
      <c r="F14" s="423">
        <f t="shared" si="1"/>
        <v>34561.8</v>
      </c>
      <c r="G14" s="427">
        <v>88600</v>
      </c>
      <c r="H14" s="425">
        <f t="shared" si="2"/>
        <v>53269512.39999999</v>
      </c>
      <c r="I14" s="426">
        <v>0</v>
      </c>
    </row>
    <row r="15" spans="1:9" ht="17.25">
      <c r="A15" s="419" t="s">
        <v>273</v>
      </c>
      <c r="B15" s="420">
        <v>1833721</v>
      </c>
      <c r="C15" s="421">
        <f t="shared" si="0"/>
        <v>366744.2</v>
      </c>
      <c r="D15" s="422">
        <v>0</v>
      </c>
      <c r="E15" s="420">
        <v>6147182</v>
      </c>
      <c r="F15" s="423">
        <f t="shared" si="1"/>
        <v>1229436.4000000001</v>
      </c>
      <c r="G15" s="427">
        <v>124992</v>
      </c>
      <c r="H15" s="425">
        <f t="shared" si="2"/>
        <v>54132204.59999999</v>
      </c>
      <c r="I15" s="426">
        <v>0</v>
      </c>
    </row>
    <row r="16" spans="1:9" ht="17.25">
      <c r="A16" s="419" t="s">
        <v>274</v>
      </c>
      <c r="B16" s="420">
        <v>3261889</v>
      </c>
      <c r="C16" s="421">
        <f t="shared" si="0"/>
        <v>652377.8</v>
      </c>
      <c r="D16" s="422">
        <v>0</v>
      </c>
      <c r="E16" s="420">
        <v>6953500</v>
      </c>
      <c r="F16" s="423">
        <f t="shared" si="1"/>
        <v>1390700</v>
      </c>
      <c r="G16" s="427">
        <v>376548</v>
      </c>
      <c r="H16" s="425">
        <f t="shared" si="2"/>
        <v>54870526.79999999</v>
      </c>
      <c r="I16" s="426">
        <v>0</v>
      </c>
    </row>
    <row r="17" spans="1:9" ht="17.25">
      <c r="A17" s="428" t="s">
        <v>275</v>
      </c>
      <c r="B17" s="420">
        <v>2847049</v>
      </c>
      <c r="C17" s="421">
        <f t="shared" si="0"/>
        <v>569409.8</v>
      </c>
      <c r="D17" s="422">
        <v>0</v>
      </c>
      <c r="E17" s="420">
        <v>3482445</v>
      </c>
      <c r="F17" s="423">
        <f t="shared" si="1"/>
        <v>696489</v>
      </c>
      <c r="G17" s="427">
        <v>124992</v>
      </c>
      <c r="H17" s="425">
        <f t="shared" si="2"/>
        <v>54997605.99999999</v>
      </c>
      <c r="I17" s="426">
        <v>0</v>
      </c>
    </row>
    <row r="18" spans="1:9" ht="17.25">
      <c r="A18" s="419" t="s">
        <v>276</v>
      </c>
      <c r="B18" s="429">
        <v>3095318</v>
      </c>
      <c r="C18" s="421">
        <f t="shared" si="0"/>
        <v>619063.6</v>
      </c>
      <c r="D18" s="422">
        <v>0</v>
      </c>
      <c r="E18" s="429">
        <v>2261769</v>
      </c>
      <c r="F18" s="423">
        <f t="shared" si="1"/>
        <v>452353.80000000005</v>
      </c>
      <c r="G18" s="427">
        <v>200000</v>
      </c>
      <c r="H18" s="425">
        <f t="shared" si="2"/>
        <v>54830896.19999999</v>
      </c>
      <c r="I18" s="426">
        <v>0</v>
      </c>
    </row>
    <row r="19" spans="1:9" ht="17.25">
      <c r="A19" s="419" t="s">
        <v>277</v>
      </c>
      <c r="B19" s="420">
        <v>14327505</v>
      </c>
      <c r="C19" s="421">
        <f t="shared" si="0"/>
        <v>2865501</v>
      </c>
      <c r="D19" s="422">
        <v>0</v>
      </c>
      <c r="E19" s="420">
        <v>210141</v>
      </c>
      <c r="F19" s="423">
        <f t="shared" si="1"/>
        <v>42028.200000000004</v>
      </c>
      <c r="G19" s="427">
        <v>165000</v>
      </c>
      <c r="H19" s="425">
        <v>46451551</v>
      </c>
      <c r="I19" s="426">
        <v>0</v>
      </c>
    </row>
    <row r="20" spans="1:9" ht="17.25">
      <c r="A20" s="419" t="s">
        <v>278</v>
      </c>
      <c r="B20" s="420">
        <v>105714930</v>
      </c>
      <c r="C20" s="421">
        <f t="shared" si="0"/>
        <v>21142986</v>
      </c>
      <c r="D20" s="422">
        <v>4433459</v>
      </c>
      <c r="E20" s="420">
        <v>4512503</v>
      </c>
      <c r="F20" s="423">
        <f t="shared" si="1"/>
        <v>902500.6000000001</v>
      </c>
      <c r="G20" s="427">
        <v>127490</v>
      </c>
      <c r="H20" s="425">
        <f>H19+F20-C20</f>
        <v>26211065.6</v>
      </c>
      <c r="I20" s="426">
        <v>0</v>
      </c>
    </row>
    <row r="21" spans="1:9" ht="17.25">
      <c r="A21" s="419" t="s">
        <v>279</v>
      </c>
      <c r="B21" s="420">
        <v>6542586</v>
      </c>
      <c r="C21" s="421">
        <f t="shared" si="0"/>
        <v>1308517.2000000002</v>
      </c>
      <c r="D21" s="422">
        <v>0</v>
      </c>
      <c r="E21" s="420">
        <v>6016611</v>
      </c>
      <c r="F21" s="423">
        <f t="shared" si="1"/>
        <v>1203322.2</v>
      </c>
      <c r="G21" s="427">
        <v>120992</v>
      </c>
      <c r="H21" s="425">
        <f>H20+F21-C21</f>
        <v>26105870.6</v>
      </c>
      <c r="I21" s="426">
        <v>0</v>
      </c>
    </row>
    <row r="22" spans="1:9" ht="18" thickBot="1">
      <c r="A22" s="430" t="s">
        <v>280</v>
      </c>
      <c r="B22" s="431">
        <v>1450715</v>
      </c>
      <c r="C22" s="432">
        <f t="shared" si="0"/>
        <v>290143</v>
      </c>
      <c r="D22" s="406">
        <v>0</v>
      </c>
      <c r="E22" s="431">
        <v>10399246</v>
      </c>
      <c r="F22" s="433">
        <f t="shared" si="1"/>
        <v>2079849.2000000002</v>
      </c>
      <c r="G22" s="434">
        <v>189754</v>
      </c>
      <c r="H22" s="425">
        <f>H21+F22-C22</f>
        <v>27895576.8</v>
      </c>
      <c r="I22" s="435">
        <v>0</v>
      </c>
    </row>
    <row r="23" spans="1:9" ht="18" thickBot="1">
      <c r="A23" s="436" t="s">
        <v>120</v>
      </c>
      <c r="B23" s="437">
        <f aca="true" t="shared" si="3" ref="B23:G23">SUM(B11:B22)</f>
        <v>160888119</v>
      </c>
      <c r="C23" s="437">
        <f t="shared" si="3"/>
        <v>32177623.8</v>
      </c>
      <c r="D23" s="437">
        <f t="shared" si="3"/>
        <v>4433459</v>
      </c>
      <c r="E23" s="437">
        <f t="shared" si="3"/>
        <v>65756200</v>
      </c>
      <c r="F23" s="437">
        <f t="shared" si="3"/>
        <v>13151240</v>
      </c>
      <c r="G23" s="437">
        <f t="shared" si="3"/>
        <v>2077268</v>
      </c>
      <c r="H23" s="437"/>
      <c r="I23" s="437">
        <f>SUM(I10:I22)</f>
        <v>0</v>
      </c>
    </row>
    <row r="26" spans="7:9" ht="15.75">
      <c r="G26" s="438"/>
      <c r="H26" s="49" t="s">
        <v>39</v>
      </c>
      <c r="I26" s="49"/>
    </row>
    <row r="27" spans="7:9" ht="15.75">
      <c r="G27" s="438"/>
      <c r="H27" s="49"/>
      <c r="I27" s="49"/>
    </row>
    <row r="28" spans="8:9" ht="15">
      <c r="H28" s="49" t="s">
        <v>181</v>
      </c>
      <c r="I28" s="49"/>
    </row>
  </sheetData>
  <mergeCells count="4">
    <mergeCell ref="A4:I4"/>
    <mergeCell ref="A7:A9"/>
    <mergeCell ref="B7:C7"/>
    <mergeCell ref="E7:G7"/>
  </mergeCells>
  <printOptions/>
  <pageMargins left="0.29" right="0.16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0">
      <selection activeCell="K9" sqref="K9"/>
    </sheetView>
  </sheetViews>
  <sheetFormatPr defaultColWidth="9.140625" defaultRowHeight="12.75"/>
  <cols>
    <col min="1" max="1" width="9.140625" style="440" customWidth="1"/>
    <col min="2" max="2" width="23.7109375" style="440" customWidth="1"/>
    <col min="3" max="3" width="10.140625" style="440" customWidth="1"/>
    <col min="4" max="4" width="7.00390625" style="440" customWidth="1"/>
    <col min="5" max="5" width="11.8515625" style="440" customWidth="1"/>
    <col min="6" max="6" width="8.421875" style="440" customWidth="1"/>
    <col min="7" max="7" width="12.7109375" style="440" customWidth="1"/>
    <col min="8" max="8" width="17.00390625" style="440" customWidth="1"/>
    <col min="9" max="16384" width="9.140625" style="440" customWidth="1"/>
  </cols>
  <sheetData>
    <row r="3" spans="1:2" ht="18.75">
      <c r="A3" s="389" t="s">
        <v>251</v>
      </c>
      <c r="B3" s="439"/>
    </row>
    <row r="4" ht="15.75">
      <c r="A4" s="439"/>
    </row>
    <row r="6" spans="1:8" ht="15">
      <c r="A6" s="460"/>
      <c r="B6" s="460"/>
      <c r="C6" s="460"/>
      <c r="D6" s="460"/>
      <c r="E6" s="460"/>
      <c r="F6" s="460"/>
      <c r="G6" s="460"/>
      <c r="H6" s="460"/>
    </row>
    <row r="7" spans="1:8" ht="18.75">
      <c r="A7" s="463" t="s">
        <v>310</v>
      </c>
      <c r="B7" s="464"/>
      <c r="C7" s="464"/>
      <c r="D7" s="464"/>
      <c r="E7" s="464"/>
      <c r="F7" s="464"/>
      <c r="G7" s="464"/>
      <c r="H7" s="463"/>
    </row>
    <row r="8" spans="1:8" ht="15.75" thickBot="1">
      <c r="A8" s="460"/>
      <c r="B8" s="460"/>
      <c r="C8" s="460"/>
      <c r="D8" s="460"/>
      <c r="E8" s="460"/>
      <c r="F8" s="460"/>
      <c r="G8" s="460"/>
      <c r="H8" s="460"/>
    </row>
    <row r="9" spans="1:8" ht="30.75" thickBot="1">
      <c r="A9" s="465" t="s">
        <v>281</v>
      </c>
      <c r="B9" s="466" t="s">
        <v>282</v>
      </c>
      <c r="C9" s="466" t="s">
        <v>311</v>
      </c>
      <c r="D9" s="467"/>
      <c r="E9" s="466" t="s">
        <v>283</v>
      </c>
      <c r="F9" s="535" t="s">
        <v>284</v>
      </c>
      <c r="G9" s="536"/>
      <c r="H9" s="468" t="s">
        <v>285</v>
      </c>
    </row>
    <row r="10" spans="1:9" ht="15">
      <c r="A10" s="469">
        <v>1</v>
      </c>
      <c r="B10" s="470" t="s">
        <v>315</v>
      </c>
      <c r="C10" s="539"/>
      <c r="D10" s="539"/>
      <c r="E10" s="470" t="s">
        <v>286</v>
      </c>
      <c r="F10" s="533">
        <v>92303.96</v>
      </c>
      <c r="G10" s="533"/>
      <c r="H10" s="495">
        <f>SUM(F10)</f>
        <v>92303.96</v>
      </c>
      <c r="I10" s="471"/>
    </row>
    <row r="11" spans="1:9" ht="15">
      <c r="A11" s="472">
        <v>2</v>
      </c>
      <c r="B11" s="453" t="s">
        <v>313</v>
      </c>
      <c r="C11" s="526"/>
      <c r="D11" s="526"/>
      <c r="E11" s="453" t="s">
        <v>286</v>
      </c>
      <c r="F11" s="537">
        <v>9186.95</v>
      </c>
      <c r="G11" s="537"/>
      <c r="H11" s="496">
        <f>SUM(F11)</f>
        <v>9186.95</v>
      </c>
      <c r="I11" s="471"/>
    </row>
    <row r="12" spans="1:9" ht="15">
      <c r="A12" s="472">
        <v>3</v>
      </c>
      <c r="B12" s="453" t="s">
        <v>312</v>
      </c>
      <c r="C12" s="534"/>
      <c r="D12" s="534"/>
      <c r="E12" s="453" t="s">
        <v>286</v>
      </c>
      <c r="F12" s="537">
        <v>711.06</v>
      </c>
      <c r="G12" s="537"/>
      <c r="H12" s="496">
        <f>SUM(F12)</f>
        <v>711.06</v>
      </c>
      <c r="I12" s="471"/>
    </row>
    <row r="13" spans="1:9" ht="15">
      <c r="A13" s="472">
        <v>4</v>
      </c>
      <c r="B13" s="453" t="s">
        <v>315</v>
      </c>
      <c r="C13" s="538"/>
      <c r="D13" s="538"/>
      <c r="E13" s="453" t="s">
        <v>314</v>
      </c>
      <c r="F13" s="537">
        <v>748.82</v>
      </c>
      <c r="G13" s="537"/>
      <c r="H13" s="496">
        <v>104032</v>
      </c>
      <c r="I13" s="471"/>
    </row>
    <row r="14" spans="1:9" ht="15">
      <c r="A14" s="472">
        <v>5</v>
      </c>
      <c r="B14" s="453" t="s">
        <v>313</v>
      </c>
      <c r="C14" s="526"/>
      <c r="D14" s="526"/>
      <c r="E14" s="453" t="s">
        <v>314</v>
      </c>
      <c r="F14" s="537">
        <v>121.14</v>
      </c>
      <c r="G14" s="537"/>
      <c r="H14" s="496">
        <f>F14*138.93</f>
        <v>16829.9802</v>
      </c>
      <c r="I14" s="473"/>
    </row>
    <row r="15" spans="1:9" ht="15.75" thickBot="1">
      <c r="A15" s="497">
        <v>6</v>
      </c>
      <c r="B15" s="474" t="s">
        <v>312</v>
      </c>
      <c r="C15" s="527"/>
      <c r="D15" s="527"/>
      <c r="E15" s="474" t="s">
        <v>314</v>
      </c>
      <c r="F15" s="499">
        <v>967.97</v>
      </c>
      <c r="G15" s="499"/>
      <c r="H15" s="498">
        <f>F15*138.93</f>
        <v>134480.07210000002</v>
      </c>
      <c r="I15" s="473"/>
    </row>
    <row r="16" spans="1:8" ht="15.75" thickBot="1">
      <c r="A16" s="475" t="s">
        <v>287</v>
      </c>
      <c r="B16" s="476"/>
      <c r="C16" s="529"/>
      <c r="D16" s="530"/>
      <c r="E16" s="477"/>
      <c r="F16" s="531"/>
      <c r="G16" s="532"/>
      <c r="H16" s="478">
        <f>SUM(H10:H15)</f>
        <v>357544.0223</v>
      </c>
    </row>
    <row r="19" ht="12.75">
      <c r="H19" s="479"/>
    </row>
    <row r="22" spans="1:8" ht="15">
      <c r="A22" s="480"/>
      <c r="B22" s="480"/>
      <c r="C22" s="480"/>
      <c r="D22" s="480"/>
      <c r="E22" s="480"/>
      <c r="F22" s="480"/>
      <c r="G22" s="480"/>
      <c r="H22" s="480"/>
    </row>
    <row r="23" spans="1:8" ht="15">
      <c r="A23" s="481"/>
      <c r="B23" s="481"/>
      <c r="C23" s="481"/>
      <c r="D23" s="481"/>
      <c r="E23" s="481"/>
      <c r="F23" s="481"/>
      <c r="G23" s="481"/>
      <c r="H23" s="481"/>
    </row>
    <row r="24" spans="1:8" ht="15">
      <c r="A24" s="482"/>
      <c r="B24" s="482"/>
      <c r="C24" s="483"/>
      <c r="D24" s="528"/>
      <c r="E24" s="528"/>
      <c r="F24" s="528"/>
      <c r="G24" s="528"/>
      <c r="H24" s="482"/>
    </row>
    <row r="25" spans="1:8" ht="15">
      <c r="A25" s="525"/>
      <c r="B25" s="525"/>
      <c r="C25" s="525"/>
      <c r="D25" s="481"/>
      <c r="E25" s="481"/>
      <c r="F25" s="481"/>
      <c r="G25" s="481"/>
      <c r="H25" s="481"/>
    </row>
    <row r="26" spans="1:8" ht="15">
      <c r="A26" s="481"/>
      <c r="B26" s="481"/>
      <c r="C26" s="484"/>
      <c r="D26" s="481"/>
      <c r="E26" s="485"/>
      <c r="F26" s="486"/>
      <c r="G26" s="485"/>
      <c r="H26" s="485"/>
    </row>
    <row r="27" spans="1:8" ht="15">
      <c r="A27" s="481"/>
      <c r="B27" s="481"/>
      <c r="C27" s="484"/>
      <c r="D27" s="481"/>
      <c r="E27" s="485"/>
      <c r="F27" s="487"/>
      <c r="G27" s="49" t="s">
        <v>39</v>
      </c>
      <c r="H27" s="488"/>
    </row>
    <row r="28" spans="1:8" ht="15">
      <c r="A28" s="489"/>
      <c r="B28" s="489"/>
      <c r="C28" s="490"/>
      <c r="D28" s="491"/>
      <c r="E28" s="492"/>
      <c r="F28" s="493"/>
      <c r="G28" s="49"/>
      <c r="H28" s="492"/>
    </row>
    <row r="29" spans="1:8" ht="15">
      <c r="A29" s="494"/>
      <c r="B29" s="494"/>
      <c r="C29" s="494"/>
      <c r="D29" s="494"/>
      <c r="E29" s="494"/>
      <c r="F29" s="494"/>
      <c r="G29" s="49" t="s">
        <v>181</v>
      </c>
      <c r="H29" s="494"/>
    </row>
    <row r="31" ht="15.75">
      <c r="F31" s="441"/>
    </row>
    <row r="32" spans="3:6" ht="15.75">
      <c r="C32" s="461"/>
      <c r="F32" s="441"/>
    </row>
    <row r="33" ht="15.75">
      <c r="F33" s="441"/>
    </row>
    <row r="34" spans="1:8" ht="15.75">
      <c r="A34" s="442"/>
      <c r="B34" s="442"/>
      <c r="C34" s="442"/>
      <c r="D34" s="442"/>
      <c r="E34" s="442"/>
      <c r="F34" s="442"/>
      <c r="G34" s="442"/>
      <c r="H34" s="442"/>
    </row>
    <row r="35" ht="15.75">
      <c r="H35" s="441"/>
    </row>
    <row r="36" spans="4:10" ht="15.75">
      <c r="D36" s="442"/>
      <c r="E36" s="442"/>
      <c r="F36" s="442"/>
      <c r="G36" s="442"/>
      <c r="H36" s="442"/>
      <c r="I36" s="442"/>
      <c r="J36" s="442"/>
    </row>
  </sheetData>
  <mergeCells count="18">
    <mergeCell ref="F10:G10"/>
    <mergeCell ref="C12:D12"/>
    <mergeCell ref="F9:G9"/>
    <mergeCell ref="F14:G14"/>
    <mergeCell ref="F11:G11"/>
    <mergeCell ref="C13:D13"/>
    <mergeCell ref="F12:G12"/>
    <mergeCell ref="F13:G13"/>
    <mergeCell ref="C10:D10"/>
    <mergeCell ref="C11:D11"/>
    <mergeCell ref="A25:C25"/>
    <mergeCell ref="C14:D14"/>
    <mergeCell ref="F15:G15"/>
    <mergeCell ref="C15:D15"/>
    <mergeCell ref="D24:E24"/>
    <mergeCell ref="F24:G24"/>
    <mergeCell ref="C16:D16"/>
    <mergeCell ref="F16:G16"/>
  </mergeCells>
  <printOptions horizontalCentered="1"/>
  <pageMargins left="0.29" right="0.1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2012-03-27T14:39:35Z</cp:lastPrinted>
  <dcterms:modified xsi:type="dcterms:W3CDTF">2012-07-03T07:15:45Z</dcterms:modified>
  <cp:category/>
  <cp:version/>
  <cp:contentType/>
  <cp:contentStatus/>
</cp:coreProperties>
</file>