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3215" windowHeight="7005" tabRatio="598" activeTab="0"/>
  </bookViews>
  <sheets>
    <sheet name="Artgres" sheetId="1" r:id="rId1"/>
    <sheet name="Bilanci " sheetId="2" r:id="rId2"/>
    <sheet name="PASQYRA E TE ARDHURAVE" sheetId="3" r:id="rId3"/>
    <sheet name="CASH-FLOW Indirekt" sheetId="4" r:id="rId4"/>
    <sheet name="Pasqyra e leviz.se kap." sheetId="5" r:id="rId5"/>
    <sheet name="GJENDJA E AQ" sheetId="6" r:id="rId6"/>
    <sheet name="Pasq.e amortiz." sheetId="7" r:id="rId7"/>
    <sheet name="Furnitoret" sheetId="8" r:id="rId8"/>
    <sheet name="K-B" sheetId="9" r:id="rId9"/>
    <sheet name="shenime sqaruese per shpe " sheetId="10" r:id="rId10"/>
    <sheet name="shenime I sqaruese per shpenz." sheetId="11" r:id="rId11"/>
    <sheet name="TVSH" sheetId="12" r:id="rId12"/>
    <sheet name="Zhdoganimet" sheetId="13" r:id="rId13"/>
  </sheets>
  <definedNames/>
  <calcPr fullCalcOnLoad="1"/>
</workbook>
</file>

<file path=xl/sharedStrings.xml><?xml version="1.0" encoding="utf-8"?>
<sst xmlns="http://schemas.openxmlformats.org/spreadsheetml/2006/main" count="546" uniqueCount="429">
  <si>
    <t>Viti 2010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</si>
  <si>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</si>
  <si>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</si>
  <si>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</si>
  <si>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</si>
  <si>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</si>
  <si>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Tvsh e zbritshme</t>
  </si>
  <si>
    <t>Tatim fitimi</t>
  </si>
  <si>
    <t>Aktivet afatgjata jo materiale</t>
  </si>
  <si>
    <t>Detyrime te tjera</t>
  </si>
  <si>
    <t>AKTIVET</t>
  </si>
  <si>
    <t>I</t>
  </si>
  <si>
    <t>AKTIVET AFATSHKURTERA</t>
  </si>
  <si>
    <t xml:space="preserve">Llogari e kerkesa te arktueshme </t>
  </si>
  <si>
    <t>Inventari</t>
  </si>
  <si>
    <t>II</t>
  </si>
  <si>
    <t>AKTIVET AFATGJATA</t>
  </si>
  <si>
    <t>Investimet financiare afatgjata</t>
  </si>
  <si>
    <t>Aktive biologjike afatgjata</t>
  </si>
  <si>
    <t>Aktivet  afatgjata  (ne proces)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</si>
  <si>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</si>
  <si>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</si>
  <si>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</si>
  <si>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</si>
  <si>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</si>
  <si>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</si>
  <si>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</si>
  <si>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</si>
  <si>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</si>
  <si>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</si>
  <si>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</si>
  <si>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</si>
  <si>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Rezerva statusore</t>
  </si>
  <si>
    <t>Rezerva ligjore</t>
  </si>
  <si>
    <t>Rezerva te tjera (INVESTIME)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</si>
  <si>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</si>
  <si>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</si>
  <si>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</si>
  <si>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</si>
  <si>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</si>
  <si>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</si>
  <si>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</si>
  <si>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</si>
  <si>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</si>
  <si>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</si>
  <si>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</si>
  <si>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</si>
  <si>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</si>
  <si>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</si>
  <si>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</si>
  <si>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</si>
  <si>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</si>
  <si>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</si>
  <si>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</si>
  <si>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</si>
  <si>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</si>
  <si>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</si>
  <si>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</si>
  <si>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</si>
  <si>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</si>
  <si>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</si>
  <si>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</si>
  <si>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</si>
  <si>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</si>
  <si>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</si>
  <si>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</si>
  <si>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</si>
  <si>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</si>
  <si>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</si>
  <si>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</si>
  <si>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</si>
  <si>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</si>
  <si>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</si>
  <si>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</si>
  <si>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</si>
  <si>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</si>
  <si>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</si>
  <si>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</si>
  <si>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</si>
  <si>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</si>
  <si>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</si>
  <si>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</si>
  <si>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</si>
  <si>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</si>
  <si>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</si>
  <si>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</si>
  <si>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</si>
  <si>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9-Ndertime dhe instalime te pergj.</t>
  </si>
  <si>
    <t>10-Instalime teknike,makineri,paisje,vegla,instrumente</t>
  </si>
  <si>
    <t>11-Mjete transporti ( veture leasing )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</si>
  <si>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</si>
  <si>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</si>
  <si>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</si>
  <si>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</si>
  <si>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</si>
  <si>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</si>
  <si>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</si>
  <si>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</si>
  <si>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</si>
  <si>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</si>
  <si>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</si>
  <si>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</si>
  <si>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</si>
  <si>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</si>
  <si>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</si>
  <si>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</si>
  <si>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</si>
  <si>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</si>
  <si>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</si>
  <si>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</si>
  <si>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</si>
  <si>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Shenime</t>
  </si>
  <si>
    <t xml:space="preserve">Aksione </t>
  </si>
  <si>
    <t xml:space="preserve">Rezerva </t>
  </si>
  <si>
    <t>Totali</t>
  </si>
  <si>
    <t>Dividendet e paguar</t>
  </si>
  <si>
    <t>Emetim I kapitalit aksionar</t>
  </si>
  <si>
    <t>Aksione te thesarit te riblera</t>
  </si>
  <si>
    <t>leke</t>
  </si>
  <si>
    <t>Shuma</t>
  </si>
  <si>
    <t xml:space="preserve">              Shuma</t>
  </si>
  <si>
    <t xml:space="preserve">Nipt: </t>
  </si>
  <si>
    <t>5-Te tjera ne shfrytezim</t>
  </si>
  <si>
    <t>Fitimi i pashperndare</t>
  </si>
  <si>
    <t xml:space="preserve">Fitimi (humbje) neto per periudhen kontabel </t>
  </si>
  <si>
    <t>Pasqyra e Fluksit te Parase (Metoda indirekte)</t>
  </si>
  <si>
    <t xml:space="preserve">Fitimi (humbja) neto </t>
  </si>
  <si>
    <t>Rregullime:</t>
  </si>
  <si>
    <t>Amortizimi</t>
  </si>
  <si>
    <t>(Rritja) Zbritja Llogari e kerkesa te arktueshme</t>
  </si>
  <si>
    <t>(Rritja) Zbritja Inventari</t>
  </si>
  <si>
    <t>(Rritja) Zbritja TVSH</t>
  </si>
  <si>
    <t>Rritja (Zbritja) Furnitor</t>
  </si>
  <si>
    <t>Rritja (Zbritja) Detyrime ndaj punonjesve, sigurime etj</t>
  </si>
  <si>
    <t>Rritja (Zbritja) Detyrime ndaj shtetit</t>
  </si>
  <si>
    <t>Te ardhurat nga shitja e paisjeve</t>
  </si>
  <si>
    <t>Pagesa te huase afatgjata</t>
  </si>
  <si>
    <t>Dividente te paguar</t>
  </si>
  <si>
    <t xml:space="preserve">(Rritja) Zbritja Llogari e kerkesa te tjera te arktueshme </t>
  </si>
  <si>
    <t>(Rritja) Zbritja Tatim Fitimi</t>
  </si>
  <si>
    <t>Rritja (Zbritja) Detyrime te tjera</t>
  </si>
  <si>
    <t>Rritja (Zbritja) Detyrime ndaj paleve te lidhura</t>
  </si>
  <si>
    <t xml:space="preserve">Blerjet e aktiveve afatgjata jo materiale </t>
  </si>
  <si>
    <t>Kapitali Aksioner (Emetimi i aksioneve)</t>
  </si>
  <si>
    <r>
      <t>Mallrat,lendet e para dhe sherbimet</t>
    </r>
    <r>
      <rPr>
        <sz val="8"/>
        <rFont val="Calibri"/>
        <family val="2"/>
      </rPr>
      <t xml:space="preserve">  (-)</t>
    </r>
  </si>
  <si>
    <t>Nr.</t>
  </si>
  <si>
    <t>Emri</t>
  </si>
  <si>
    <t>Monedha</t>
  </si>
  <si>
    <t>Gjendja</t>
  </si>
  <si>
    <t>Gjendja ne mon.baze lek</t>
  </si>
  <si>
    <t>Total</t>
  </si>
  <si>
    <t>Llogaria Bankare</t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</si>
  <si>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</si>
  <si>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</si>
  <si>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</si>
  <si>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</si>
  <si>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</si>
  <si>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</si>
  <si>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</si>
  <si>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</si>
  <si>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</si>
  <si>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</si>
  <si>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</si>
  <si>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</si>
  <si>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</si>
  <si>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</si>
  <si>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</si>
  <si>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Deri </t>
  </si>
  <si>
    <t>Muajt</t>
  </si>
  <si>
    <t>Blerje</t>
  </si>
  <si>
    <t xml:space="preserve">Vlere </t>
  </si>
  <si>
    <t>TVSH e</t>
  </si>
  <si>
    <t>Vlere e</t>
  </si>
  <si>
    <t>TVSH</t>
  </si>
  <si>
    <t>e Tatueshme</t>
  </si>
  <si>
    <t>Llogaritur</t>
  </si>
  <si>
    <t>Tatueshme</t>
  </si>
  <si>
    <t>e paguar</t>
  </si>
  <si>
    <t>Mbartur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</si>
  <si>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</si>
  <si>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</si>
  <si>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</si>
  <si>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</si>
  <si>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</si>
  <si>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</si>
  <si>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</si>
  <si>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</si>
  <si>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</si>
  <si>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</si>
  <si>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</si>
  <si>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</si>
  <si>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Shpz.postare e telekom.</t>
  </si>
  <si>
    <t>Kodi</t>
  </si>
  <si>
    <t>Transport</t>
  </si>
  <si>
    <t>Sherbim doganore</t>
  </si>
  <si>
    <t>Blerje Paisje per shitje (Mallra)</t>
  </si>
  <si>
    <t xml:space="preserve">I- Mallrat,lendet e para dhe sherbimet  (-)             </t>
  </si>
  <si>
    <t xml:space="preserve">Mallra (paisje) </t>
  </si>
  <si>
    <t xml:space="preserve">Totali  Mallrat,lendet e para dhe sherbimet  (-)       </t>
  </si>
  <si>
    <t xml:space="preserve">Totali  Shp.te tjera nga veprim.e shfrytezimit (-)        </t>
  </si>
  <si>
    <t xml:space="preserve">TVSH </t>
  </si>
  <si>
    <t>kreditore</t>
  </si>
  <si>
    <t>Rritja (Zbritja) Depozita Klientesh</t>
  </si>
  <si>
    <t>PASQYRA E LEVIZJES TE KAPITALIT</t>
  </si>
  <si>
    <t>Viti 2011</t>
  </si>
  <si>
    <t>Viti 2012</t>
  </si>
  <si>
    <t>VITI 2012</t>
  </si>
  <si>
    <r>
      <t xml:space="preserve">Hartuesi I pasqyrave financiare                                </t>
    </r>
    <r>
      <rPr>
        <b/>
        <sz val="10"/>
        <rFont val="Arial"/>
        <family val="2"/>
      </rPr>
      <t xml:space="preserve"> </t>
    </r>
  </si>
  <si>
    <t>Prof. As. Dr. Agim Binaj</t>
  </si>
  <si>
    <t xml:space="preserve">Data e mbylljes  se Pasqyrave  Financiare </t>
  </si>
  <si>
    <t xml:space="preserve">      01/01/2012</t>
  </si>
  <si>
    <t xml:space="preserve">      31/12/2012</t>
  </si>
  <si>
    <t>Periudha: 01.01.2012 - 31.12.2012</t>
  </si>
  <si>
    <t>Nipt:</t>
  </si>
  <si>
    <t>Shpenzime financiare (-)</t>
  </si>
  <si>
    <t>Pozicioni me 31 dhjetor 2011</t>
  </si>
  <si>
    <t>Pozicioni me 31 dhjetor 2012</t>
  </si>
  <si>
    <t>PASQYRA E AMORTIZIMEVE</t>
  </si>
  <si>
    <t>GJENDJA DHE NDRYSHIMET AKTIVEVE AFATGJATA  ME VLEREN BRUTO</t>
  </si>
  <si>
    <t>Pozicion I rregulluar</t>
  </si>
  <si>
    <t>Furnitoret 31.12.2012</t>
  </si>
  <si>
    <t>Klientet 31.12.2012</t>
  </si>
  <si>
    <t>Gjendje Bankare 31.12.2012</t>
  </si>
  <si>
    <t>Shenime sqaruese per  shpenzimet viti 2012</t>
  </si>
  <si>
    <t xml:space="preserve">Shp.te tjera nga veprim.e shfrytezimit (-)      </t>
  </si>
  <si>
    <t>Qira</t>
  </si>
  <si>
    <t>SHOQERIA "ARTGRES" shpk</t>
  </si>
  <si>
    <t>K61330021P</t>
  </si>
  <si>
    <t>PICAR-VORE TIRANE</t>
  </si>
  <si>
    <t>09.01.2006</t>
  </si>
  <si>
    <t>Tregti import-eksport e te tjera</t>
  </si>
  <si>
    <t>Llogari e kerkesa te tjera te arktueshme (Riv.Tatimore)</t>
  </si>
  <si>
    <t>Paga te paguara teper</t>
  </si>
  <si>
    <t>TVSH Dhjetorit</t>
  </si>
  <si>
    <t>Detyrime ndaj shtetit (T.A.P + Dogane)</t>
  </si>
  <si>
    <t xml:space="preserve">Detyrime ndaj pronarit </t>
  </si>
  <si>
    <t>Kontribute ortaku per investime</t>
  </si>
  <si>
    <t>Provizione afatgjata (Aktive Falas)</t>
  </si>
  <si>
    <t xml:space="preserve">Fitimet e pashperndara </t>
  </si>
  <si>
    <t>Fitimi (humbja)e vitit financiar</t>
  </si>
  <si>
    <t>1- Sipas bilancit       =    816.540 leke</t>
  </si>
  <si>
    <t>2- Paguar gjate vitit = 1.502.472 leke</t>
  </si>
  <si>
    <t xml:space="preserve">                   Teper (+) =     685.932 leke                    Norma e fitimit = 4.1%</t>
  </si>
  <si>
    <t xml:space="preserve"> "ARTGRES" shpk</t>
  </si>
  <si>
    <t>Arti ELEZAJ</t>
  </si>
  <si>
    <t>Shitjet neto (Gjithsej 1 +2+3 )</t>
  </si>
  <si>
    <t>Te ardhura nga veprimtarite e shfrytezimit</t>
  </si>
  <si>
    <t>Ndryshimet ne inventarin e produkteve te gatshme dhe te punes ne proces (pakesimet njihen si shpenzime dhe rritjet si pakesim I shpenzimeve,shpenzime negaitve)</t>
  </si>
  <si>
    <t>Te ardhurat  financiare (+)</t>
  </si>
  <si>
    <t>(Rritja) Zbritja Paga te paguara teper</t>
  </si>
  <si>
    <t>Rritja (Zbritja) Kontribute ortaku per investime</t>
  </si>
  <si>
    <t>Kapitali I derdhur</t>
  </si>
  <si>
    <t>Totali 1 =</t>
  </si>
  <si>
    <t>Totali 2 =</t>
  </si>
  <si>
    <t>Totali (1+2) =</t>
  </si>
  <si>
    <t>Leke</t>
  </si>
  <si>
    <t xml:space="preserve">Bis Banka </t>
  </si>
  <si>
    <t>Alpha Bank</t>
  </si>
  <si>
    <t>Raiffeisen Bank</t>
  </si>
  <si>
    <t>euro</t>
  </si>
  <si>
    <t>K003</t>
  </si>
  <si>
    <t>K004</t>
  </si>
  <si>
    <t>K034</t>
  </si>
  <si>
    <t>K016</t>
  </si>
  <si>
    <t>K040</t>
  </si>
  <si>
    <t>K019</t>
  </si>
  <si>
    <t>K007</t>
  </si>
  <si>
    <t>K017</t>
  </si>
  <si>
    <t>K018</t>
  </si>
  <si>
    <t>K006</t>
  </si>
  <si>
    <t>K015</t>
  </si>
  <si>
    <t>K011</t>
  </si>
  <si>
    <t>K039</t>
  </si>
  <si>
    <t>K005</t>
  </si>
  <si>
    <t>K013</t>
  </si>
  <si>
    <t>K043</t>
  </si>
  <si>
    <t>K014</t>
  </si>
  <si>
    <t>K001</t>
  </si>
  <si>
    <t>K002</t>
  </si>
  <si>
    <t>K010</t>
  </si>
  <si>
    <t>K045</t>
  </si>
  <si>
    <t>K008</t>
  </si>
  <si>
    <t>K009</t>
  </si>
  <si>
    <t>K012</t>
  </si>
  <si>
    <t>K031</t>
  </si>
  <si>
    <t>AL-KONSTRUKSION GBI</t>
  </si>
  <si>
    <t>MI &amp; GI</t>
  </si>
  <si>
    <t>LIM-EN</t>
  </si>
  <si>
    <t>ED-KONSTRUKSION</t>
  </si>
  <si>
    <t>A.M.U</t>
  </si>
  <si>
    <t>DAJTI FN</t>
  </si>
  <si>
    <t>GJERGJI SH.P.K</t>
  </si>
  <si>
    <t>SARK</t>
  </si>
  <si>
    <t>RIVIERA</t>
  </si>
  <si>
    <t>R &amp; T</t>
  </si>
  <si>
    <t>AKS</t>
  </si>
  <si>
    <t>LANDI-07 SH.P.K</t>
  </si>
  <si>
    <t>Sinman</t>
  </si>
  <si>
    <t>Ruci</t>
  </si>
  <si>
    <t>Bullari 08</t>
  </si>
  <si>
    <t>Oruci</t>
  </si>
  <si>
    <t>Vellezerit Kastrati</t>
  </si>
  <si>
    <t>Nje Maj</t>
  </si>
  <si>
    <t>Bashkimi 2</t>
  </si>
  <si>
    <t>Shpetim Sevaj</t>
  </si>
  <si>
    <t>Emiljano Doci</t>
  </si>
  <si>
    <t>Vellezerit Salillari</t>
  </si>
  <si>
    <t>Kliente Te Ndryshem</t>
  </si>
  <si>
    <t>Marko 2</t>
  </si>
  <si>
    <t>Hajdini</t>
  </si>
  <si>
    <t>K020</t>
  </si>
  <si>
    <t>Trashegim Hajdini</t>
  </si>
  <si>
    <t>ARGENTA CERAMICA SL</t>
  </si>
  <si>
    <t>CICOGRES</t>
  </si>
  <si>
    <t>RAFASCHIERI GIUSEPPE</t>
  </si>
  <si>
    <t>CERMED</t>
  </si>
  <si>
    <t>YATILES CENTER</t>
  </si>
  <si>
    <t>PLASDECOR</t>
  </si>
  <si>
    <t>MARITMA MALLACH</t>
  </si>
  <si>
    <t>VIDREPUR S.A</t>
  </si>
  <si>
    <t>MOIDECAR SL</t>
  </si>
  <si>
    <t>UNITED FEEFER SERVICES</t>
  </si>
  <si>
    <t>EL BARCO SL</t>
  </si>
  <si>
    <t>LITOKOL S.P.A</t>
  </si>
  <si>
    <t>ITAL COL</t>
  </si>
  <si>
    <t>GRANITO FORTE S.A</t>
  </si>
  <si>
    <t>KERABEN SA</t>
  </si>
  <si>
    <t>KERAKOLL</t>
  </si>
  <si>
    <t>TRANSMAR</t>
  </si>
  <si>
    <t>ILIRIA</t>
  </si>
  <si>
    <t>MONDIAL</t>
  </si>
  <si>
    <t>KERAMIKOS SA</t>
  </si>
  <si>
    <t>AMC</t>
  </si>
  <si>
    <t>VODAFONE</t>
  </si>
  <si>
    <t>PALAZZANI RUBINETTERIE S.P.A</t>
  </si>
  <si>
    <t>DEA SHIPPING SH.P.K</t>
  </si>
  <si>
    <t>MOBITEL WIRELESS COMMUNICATIONS</t>
  </si>
  <si>
    <t>IVA ELEKTRONIK</t>
  </si>
  <si>
    <t>DESOEXSA MEDITERRANEO SA</t>
  </si>
  <si>
    <t>A.S.A</t>
  </si>
  <si>
    <t>GLOBO PYMT</t>
  </si>
  <si>
    <t>M.S.D LEVANT SHIPPING S.L.</t>
  </si>
  <si>
    <t>F011.EUR</t>
  </si>
  <si>
    <t>F017.EUR</t>
  </si>
  <si>
    <t>F034.EUR</t>
  </si>
  <si>
    <t>F024.EUR</t>
  </si>
  <si>
    <t>F029.EUR</t>
  </si>
  <si>
    <t>F022.EUR</t>
  </si>
  <si>
    <t>F023.EUR</t>
  </si>
  <si>
    <t>F033.EUR</t>
  </si>
  <si>
    <t>F027.EUR</t>
  </si>
  <si>
    <t>F021.EUR</t>
  </si>
  <si>
    <t>F028.EUR</t>
  </si>
  <si>
    <t>F009.EUR</t>
  </si>
  <si>
    <t>F003.</t>
  </si>
  <si>
    <t>F030.EUR</t>
  </si>
  <si>
    <t>F018.EUR</t>
  </si>
  <si>
    <t>F016.EUR</t>
  </si>
  <si>
    <t>F001.</t>
  </si>
  <si>
    <t>F015.</t>
  </si>
  <si>
    <t>F002.</t>
  </si>
  <si>
    <t>F019.EUR</t>
  </si>
  <si>
    <t>F005.</t>
  </si>
  <si>
    <t>F006.</t>
  </si>
  <si>
    <t>F031.EUR</t>
  </si>
  <si>
    <t>F040.</t>
  </si>
  <si>
    <t>F004.</t>
  </si>
  <si>
    <t>F037.</t>
  </si>
  <si>
    <t>F026.EUR</t>
  </si>
  <si>
    <t>F020.EUR</t>
  </si>
  <si>
    <t>F032.EUR</t>
  </si>
  <si>
    <t>F012.Lek-Eur-USD</t>
  </si>
  <si>
    <t>Llogaritje e Amortizimit per vitin 2012:</t>
  </si>
  <si>
    <t>I- Per AAGJ nga viti 2011:</t>
  </si>
  <si>
    <t xml:space="preserve">1- Vlera e mbetur  = 9.549.836 x 0.2 = </t>
  </si>
  <si>
    <t>II- Per AAGJ gjate vitit 2012:</t>
  </si>
  <si>
    <t>1- Pajisje (13.09.2012) = 8.750 x 0.2/12 x 3   =</t>
  </si>
  <si>
    <t>Shpenzime per kasen (kontrolle periodik)</t>
  </si>
  <si>
    <t>Police sigurimi (tr4469t)</t>
  </si>
  <si>
    <t>Police sigurimi (tr9105r)</t>
  </si>
  <si>
    <t>Tvmp (tr1099n)</t>
  </si>
  <si>
    <t>Sherbim ruajtje objekti</t>
  </si>
  <si>
    <t>Mbajtje kontabiliteti</t>
  </si>
  <si>
    <t>Auditimi i pasqyrave financiare viti 2011</t>
  </si>
  <si>
    <t>Shpenzime per kafe</t>
  </si>
  <si>
    <t>Shpenzime kancelarie</t>
  </si>
  <si>
    <t>Takse tabele v.2012 (nj.qendrore)</t>
  </si>
  <si>
    <t>Tarife pastrimi v.2012 (nj.qendrore)</t>
  </si>
  <si>
    <t>Takse e nderteses v.2012</t>
  </si>
  <si>
    <t>Takse reklame v.2012</t>
  </si>
  <si>
    <t>Takse tabele v.2012(b.vore)</t>
  </si>
  <si>
    <t>Tarife pastrimi v.2012 (b.vore)</t>
  </si>
  <si>
    <t>Tarife ndricimi v.2012 (b.vore)</t>
  </si>
  <si>
    <t>Takse ndertese v.2012</t>
  </si>
  <si>
    <t>Takse vendore e perkohshme v.2012</t>
  </si>
  <si>
    <t>Takse vjetore (sherbimi i internetit)</t>
  </si>
  <si>
    <t>Kamate vonese per taksat vendore 2008</t>
  </si>
  <si>
    <t>Blerje palmash</t>
  </si>
  <si>
    <t>PASQYRA  E  TVSH-SE   2012</t>
  </si>
  <si>
    <t>Shitje</t>
  </si>
  <si>
    <t>e zbtitshme</t>
  </si>
  <si>
    <t>e perjashtuar</t>
  </si>
  <si>
    <t>ADMINISTRATORI</t>
  </si>
  <si>
    <t>Rivleresim</t>
  </si>
  <si>
    <t>Gjendja ne fillim 01.01.2012 (+)</t>
  </si>
  <si>
    <t>Gjendja ne fund 31.12.2012 (-)</t>
  </si>
  <si>
    <r>
      <t>Shpenzimet e tatimit mbi fitimin</t>
    </r>
    <r>
      <rPr>
        <sz val="10"/>
        <rFont val="Calibri"/>
        <family val="2"/>
      </rPr>
      <t xml:space="preserve"> (10%) (+38)</t>
    </r>
  </si>
  <si>
    <t>FIRMA: "ARTGRES" SHPK</t>
  </si>
  <si>
    <t>PASQYRA PERMBLEDHESE E ZHDOGANIMEVE E VITIT 2012</t>
  </si>
  <si>
    <t>NR</t>
  </si>
  <si>
    <t>DOKUMENTI</t>
  </si>
  <si>
    <t>VLEFTA E FATURES</t>
  </si>
  <si>
    <t>VLEFTA E DOGANES</t>
  </si>
  <si>
    <t>TAKSE DOGANORE</t>
  </si>
  <si>
    <t>Vlera e</t>
  </si>
  <si>
    <t>AKCIZA</t>
  </si>
  <si>
    <t>M / T</t>
  </si>
  <si>
    <t>DATE</t>
  </si>
  <si>
    <t>tatueshme</t>
  </si>
  <si>
    <t>TOTALI</t>
  </si>
  <si>
    <t xml:space="preserve">   Arti ELEZAJ</t>
  </si>
  <si>
    <t xml:space="preserve">      25/03/2013</t>
  </si>
  <si>
    <t>Shenim:</t>
  </si>
  <si>
    <t>llogaritur Tatim Fitimi 10% = 38 leke</t>
  </si>
  <si>
    <t xml:space="preserve">1-Ne rezultatin e ushtrimit jane shtuar dhe shpenzime te panjohura = 380 leke dhe eshte </t>
  </si>
  <si>
    <t>2-Detyrimi tatimor per vitin 2012</t>
  </si>
  <si>
    <t>- Sipas bilancit = 380.668 leke</t>
  </si>
  <si>
    <t>- Derdhur           = 929.556 leke</t>
  </si>
  <si>
    <t xml:space="preserve">             Teper     = 548.888 leke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</si>
</sst>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[$-409]h:mm:ss\ AM/PM"/>
    <numFmt numFmtId="174" formatCode="0.0"/>
    <numFmt numFmtId="175" formatCode="#,##0.0"/>
    <numFmt numFmtId="176" formatCode="#,##0;[Red]#,##0"/>
    <numFmt numFmtId="177" formatCode="_(* #,##0.000_);_(* \(#,##0.000\);_(* &quot;-&quot;??_);_(@_)"/>
    <numFmt numFmtId="178" formatCode="_(* #,##0.0_);_(* \(#,##0.0\);_(* &quot;-&quot;??_);_(@_)"/>
    <numFmt numFmtId="179" formatCode="_(* #,##0.0_);_(* \(#,##0.0\);_(* &quot;-&quot;?_);_(@_)"/>
    <numFmt numFmtId="180" formatCode="#,##0.00[$Lek-41C]"/>
    <numFmt numFmtId="181" formatCode="#,##0.0[$Lek-41C]"/>
    <numFmt numFmtId="182" formatCode="#,##0[$Lek-41C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8"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i/>
      <u val="single"/>
      <sz val="10"/>
      <name val="Calibri"/>
      <family val="2"/>
    </font>
    <font>
      <b/>
      <i/>
      <u val="single"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Book Antiqua"/>
      <family val="1"/>
    </font>
    <font>
      <b/>
      <sz val="13"/>
      <name val="Arial"/>
      <family val="2"/>
    </font>
    <font>
      <b/>
      <sz val="13"/>
      <name val="Book Antiqua"/>
      <family val="1"/>
    </font>
    <font>
      <b/>
      <sz val="12"/>
      <name val="Book Antiqua"/>
      <family val="1"/>
    </font>
    <font>
      <b/>
      <i/>
      <sz val="13"/>
      <name val="Book Antiqua"/>
      <family val="1"/>
    </font>
    <font>
      <sz val="13"/>
      <name val="Book Antiqua"/>
      <family val="1"/>
    </font>
    <font>
      <sz val="14"/>
      <name val="Arial"/>
      <family val="2"/>
    </font>
    <font>
      <sz val="12"/>
      <name val="Book Antiqua"/>
      <family val="1"/>
    </font>
    <font>
      <sz val="14"/>
      <name val="Book Antiqua"/>
      <family val="1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47"/>
      <name val="Calibri"/>
      <family val="2"/>
    </font>
    <font>
      <sz val="10"/>
      <color indexed="47"/>
      <name val="Calibri"/>
      <family val="2"/>
    </font>
    <font>
      <b/>
      <sz val="13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3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</borders>
  <cellStyleXfs count="11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34" fillId="3" borderId="0" applyNumberFormat="0" applyBorder="0" applyAlignment="0" applyProtection="0"/>
    <xf numFmtId="0" fontId="66" fillId="4" borderId="0" applyNumberFormat="0" applyBorder="0" applyAlignment="0" applyProtection="0"/>
    <xf numFmtId="0" fontId="34" fillId="5" borderId="0" applyNumberFormat="0" applyBorder="0" applyAlignment="0" applyProtection="0"/>
    <xf numFmtId="0" fontId="66" fillId="6" borderId="0" applyNumberFormat="0" applyBorder="0" applyAlignment="0" applyProtection="0"/>
    <xf numFmtId="0" fontId="34" fillId="7" borderId="0" applyNumberFormat="0" applyBorder="0" applyAlignment="0" applyProtection="0"/>
    <xf numFmtId="0" fontId="66" fillId="8" borderId="0" applyNumberFormat="0" applyBorder="0" applyAlignment="0" applyProtection="0"/>
    <xf numFmtId="0" fontId="34" fillId="3" borderId="0" applyNumberFormat="0" applyBorder="0" applyAlignment="0" applyProtection="0"/>
    <xf numFmtId="0" fontId="66" fillId="9" borderId="0" applyNumberFormat="0" applyBorder="0" applyAlignment="0" applyProtection="0"/>
    <xf numFmtId="0" fontId="34" fillId="10" borderId="0" applyNumberFormat="0" applyBorder="0" applyAlignment="0" applyProtection="0"/>
    <xf numFmtId="0" fontId="66" fillId="11" borderId="0" applyNumberFormat="0" applyBorder="0" applyAlignment="0" applyProtection="0"/>
    <xf numFmtId="0" fontId="34" fillId="7" borderId="0" applyNumberFormat="0" applyBorder="0" applyAlignment="0" applyProtection="0"/>
    <xf numFmtId="0" fontId="66" fillId="12" borderId="0" applyNumberFormat="0" applyBorder="0" applyAlignment="0" applyProtection="0"/>
    <xf numFmtId="0" fontId="34" fillId="13" borderId="0" applyNumberFormat="0" applyBorder="0" applyAlignment="0" applyProtection="0"/>
    <xf numFmtId="0" fontId="66" fillId="14" borderId="0" applyNumberFormat="0" applyBorder="0" applyAlignment="0" applyProtection="0"/>
    <xf numFmtId="0" fontId="34" fillId="5" borderId="0" applyNumberFormat="0" applyBorder="0" applyAlignment="0" applyProtection="0"/>
    <xf numFmtId="0" fontId="66" fillId="15" borderId="0" applyNumberFormat="0" applyBorder="0" applyAlignment="0" applyProtection="0"/>
    <xf numFmtId="0" fontId="34" fillId="16" borderId="0" applyNumberFormat="0" applyBorder="0" applyAlignment="0" applyProtection="0"/>
    <xf numFmtId="0" fontId="66" fillId="17" borderId="0" applyNumberFormat="0" applyBorder="0" applyAlignment="0" applyProtection="0"/>
    <xf numFmtId="0" fontId="34" fillId="13" borderId="0" applyNumberFormat="0" applyBorder="0" applyAlignment="0" applyProtection="0"/>
    <xf numFmtId="0" fontId="66" fillId="18" borderId="0" applyNumberFormat="0" applyBorder="0" applyAlignment="0" applyProtection="0"/>
    <xf numFmtId="0" fontId="34" fillId="19" borderId="0" applyNumberFormat="0" applyBorder="0" applyAlignment="0" applyProtection="0"/>
    <xf numFmtId="0" fontId="66" fillId="20" borderId="0" applyNumberFormat="0" applyBorder="0" applyAlignment="0" applyProtection="0"/>
    <xf numFmtId="0" fontId="34" fillId="16" borderId="0" applyNumberFormat="0" applyBorder="0" applyAlignment="0" applyProtection="0"/>
    <xf numFmtId="0" fontId="67" fillId="21" borderId="0" applyNumberFormat="0" applyBorder="0" applyAlignment="0" applyProtection="0"/>
    <xf numFmtId="0" fontId="35" fillId="22" borderId="0" applyNumberFormat="0" applyBorder="0" applyAlignment="0" applyProtection="0"/>
    <xf numFmtId="0" fontId="67" fillId="23" borderId="0" applyNumberFormat="0" applyBorder="0" applyAlignment="0" applyProtection="0"/>
    <xf numFmtId="0" fontId="35" fillId="5" borderId="0" applyNumberFormat="0" applyBorder="0" applyAlignment="0" applyProtection="0"/>
    <xf numFmtId="0" fontId="67" fillId="24" borderId="0" applyNumberFormat="0" applyBorder="0" applyAlignment="0" applyProtection="0"/>
    <xf numFmtId="0" fontId="35" fillId="16" borderId="0" applyNumberFormat="0" applyBorder="0" applyAlignment="0" applyProtection="0"/>
    <xf numFmtId="0" fontId="67" fillId="25" borderId="0" applyNumberFormat="0" applyBorder="0" applyAlignment="0" applyProtection="0"/>
    <xf numFmtId="0" fontId="35" fillId="13" borderId="0" applyNumberFormat="0" applyBorder="0" applyAlignment="0" applyProtection="0"/>
    <xf numFmtId="0" fontId="67" fillId="26" borderId="0" applyNumberFormat="0" applyBorder="0" applyAlignment="0" applyProtection="0"/>
    <xf numFmtId="0" fontId="35" fillId="22" borderId="0" applyNumberFormat="0" applyBorder="0" applyAlignment="0" applyProtection="0"/>
    <xf numFmtId="0" fontId="67" fillId="27" borderId="0" applyNumberFormat="0" applyBorder="0" applyAlignment="0" applyProtection="0"/>
    <xf numFmtId="0" fontId="35" fillId="5" borderId="0" applyNumberFormat="0" applyBorder="0" applyAlignment="0" applyProtection="0"/>
    <xf numFmtId="0" fontId="67" fillId="28" borderId="0" applyNumberFormat="0" applyBorder="0" applyAlignment="0" applyProtection="0"/>
    <xf numFmtId="0" fontId="35" fillId="22" borderId="0" applyNumberFormat="0" applyBorder="0" applyAlignment="0" applyProtection="0"/>
    <xf numFmtId="0" fontId="67" fillId="29" borderId="0" applyNumberFormat="0" applyBorder="0" applyAlignment="0" applyProtection="0"/>
    <xf numFmtId="0" fontId="35" fillId="30" borderId="0" applyNumberFormat="0" applyBorder="0" applyAlignment="0" applyProtection="0"/>
    <xf numFmtId="0" fontId="67" fillId="31" borderId="0" applyNumberFormat="0" applyBorder="0" applyAlignment="0" applyProtection="0"/>
    <xf numFmtId="0" fontId="35" fillId="32" borderId="0" applyNumberFormat="0" applyBorder="0" applyAlignment="0" applyProtection="0"/>
    <xf numFmtId="0" fontId="67" fillId="33" borderId="0" applyNumberFormat="0" applyBorder="0" applyAlignment="0" applyProtection="0"/>
    <xf numFmtId="0" fontId="35" fillId="34" borderId="0" applyNumberFormat="0" applyBorder="0" applyAlignment="0" applyProtection="0"/>
    <xf numFmtId="0" fontId="67" fillId="35" borderId="0" applyNumberFormat="0" applyBorder="0" applyAlignment="0" applyProtection="0"/>
    <xf numFmtId="0" fontId="35" fillId="22" borderId="0" applyNumberFormat="0" applyBorder="0" applyAlignment="0" applyProtection="0"/>
    <xf numFmtId="0" fontId="67" fillId="36" borderId="0" applyNumberFormat="0" applyBorder="0" applyAlignment="0" applyProtection="0"/>
    <xf numFmtId="0" fontId="35" fillId="37" borderId="0" applyNumberFormat="0" applyBorder="0" applyAlignment="0" applyProtection="0"/>
    <xf numFmtId="0" fontId="68" fillId="38" borderId="0" applyNumberFormat="0" applyBorder="0" applyAlignment="0" applyProtection="0"/>
    <xf numFmtId="0" fontId="36" fillId="39" borderId="0" applyNumberFormat="0" applyBorder="0" applyAlignment="0" applyProtection="0"/>
    <xf numFmtId="0" fontId="69" fillId="40" borderId="1" applyNumberFormat="0" applyAlignment="0" applyProtection="0"/>
    <xf numFmtId="0" fontId="37" fillId="3" borderId="2" applyNumberFormat="0" applyAlignment="0" applyProtection="0"/>
    <xf numFmtId="0" fontId="70" fillId="41" borderId="3" applyNumberFormat="0" applyAlignment="0" applyProtection="0"/>
    <xf numFmtId="0" fontId="38" fillId="42" borderId="4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40" fillId="44" borderId="0" applyNumberFormat="0" applyBorder="0" applyAlignment="0" applyProtection="0"/>
    <xf numFmtId="0" fontId="74" fillId="0" borderId="5" applyNumberFormat="0" applyFill="0" applyAlignment="0" applyProtection="0"/>
    <xf numFmtId="0" fontId="41" fillId="0" borderId="6" applyNumberFormat="0" applyFill="0" applyAlignment="0" applyProtection="0"/>
    <xf numFmtId="0" fontId="75" fillId="0" borderId="7" applyNumberFormat="0" applyFill="0" applyAlignment="0" applyProtection="0"/>
    <xf numFmtId="0" fontId="42" fillId="0" borderId="8" applyNumberFormat="0" applyFill="0" applyAlignment="0" applyProtection="0"/>
    <xf numFmtId="0" fontId="76" fillId="0" borderId="9" applyNumberFormat="0" applyFill="0" applyAlignment="0" applyProtection="0"/>
    <xf numFmtId="0" fontId="43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5" borderId="1" applyNumberFormat="0" applyAlignment="0" applyProtection="0"/>
    <xf numFmtId="0" fontId="44" fillId="16" borderId="2" applyNumberFormat="0" applyAlignment="0" applyProtection="0"/>
    <xf numFmtId="0" fontId="79" fillId="0" borderId="11" applyNumberFormat="0" applyFill="0" applyAlignment="0" applyProtection="0"/>
    <xf numFmtId="0" fontId="45" fillId="0" borderId="12" applyNumberFormat="0" applyFill="0" applyAlignment="0" applyProtection="0"/>
    <xf numFmtId="0" fontId="80" fillId="46" borderId="0" applyNumberFormat="0" applyBorder="0" applyAlignment="0" applyProtection="0"/>
    <xf numFmtId="0" fontId="46" fillId="16" borderId="0" applyNumberFormat="0" applyBorder="0" applyAlignment="0" applyProtection="0"/>
    <xf numFmtId="0" fontId="24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7" borderId="13" applyNumberFormat="0" applyFont="0" applyAlignment="0" applyProtection="0"/>
    <xf numFmtId="0" fontId="0" fillId="7" borderId="14" applyNumberFormat="0" applyFont="0" applyAlignment="0" applyProtection="0"/>
    <xf numFmtId="0" fontId="81" fillId="40" borderId="15" applyNumberFormat="0" applyAlignment="0" applyProtection="0"/>
    <xf numFmtId="0" fontId="47" fillId="3" borderId="16" applyNumberFormat="0" applyAlignment="0" applyProtection="0"/>
    <xf numFmtId="9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49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101" applyFont="1" applyAlignment="1">
      <alignment horizontal="left"/>
      <protection/>
    </xf>
    <xf numFmtId="0" fontId="7" fillId="0" borderId="0" xfId="101" applyFont="1" applyAlignment="1">
      <alignment horizontal="left"/>
      <protection/>
    </xf>
    <xf numFmtId="0" fontId="7" fillId="0" borderId="0" xfId="101" applyFont="1">
      <alignment/>
      <protection/>
    </xf>
    <xf numFmtId="0" fontId="8" fillId="0" borderId="0" xfId="101" applyFont="1">
      <alignment/>
      <protection/>
    </xf>
    <xf numFmtId="0" fontId="6" fillId="0" borderId="0" xfId="101" applyFont="1" applyBorder="1" applyAlignment="1">
      <alignment/>
      <protection/>
    </xf>
    <xf numFmtId="0" fontId="10" fillId="13" borderId="19" xfId="101" applyFont="1" applyFill="1" applyBorder="1">
      <alignment/>
      <protection/>
    </xf>
    <xf numFmtId="172" fontId="8" fillId="0" borderId="20" xfId="69" applyNumberFormat="1" applyFont="1" applyBorder="1" applyAlignment="1">
      <alignment/>
    </xf>
    <xf numFmtId="0" fontId="8" fillId="0" borderId="21" xfId="101" applyFont="1" applyBorder="1">
      <alignment/>
      <protection/>
    </xf>
    <xf numFmtId="172" fontId="8" fillId="0" borderId="21" xfId="69" applyNumberFormat="1" applyFont="1" applyBorder="1" applyAlignment="1">
      <alignment/>
    </xf>
    <xf numFmtId="3" fontId="8" fillId="0" borderId="0" xfId="101" applyNumberFormat="1" applyFont="1" applyBorder="1">
      <alignment/>
      <protection/>
    </xf>
    <xf numFmtId="172" fontId="8" fillId="0" borderId="21" xfId="69" applyNumberFormat="1" applyFont="1" applyBorder="1" applyAlignment="1">
      <alignment horizontal="right"/>
    </xf>
    <xf numFmtId="0" fontId="11" fillId="13" borderId="22" xfId="101" applyFont="1" applyFill="1" applyBorder="1">
      <alignment/>
      <protection/>
    </xf>
    <xf numFmtId="172" fontId="11" fillId="13" borderId="23" xfId="69" applyNumberFormat="1" applyFont="1" applyFill="1" applyBorder="1" applyAlignment="1">
      <alignment horizontal="right"/>
    </xf>
    <xf numFmtId="0" fontId="11" fillId="13" borderId="23" xfId="101" applyFont="1" applyFill="1" applyBorder="1">
      <alignment/>
      <protection/>
    </xf>
    <xf numFmtId="0" fontId="11" fillId="13" borderId="19" xfId="101" applyFont="1" applyFill="1" applyBorder="1">
      <alignment/>
      <protection/>
    </xf>
    <xf numFmtId="0" fontId="8" fillId="0" borderId="0" xfId="101" applyFont="1" applyAlignment="1">
      <alignment horizontal="right"/>
      <protection/>
    </xf>
    <xf numFmtId="0" fontId="12" fillId="0" borderId="0" xfId="101" applyFont="1" applyAlignment="1">
      <alignment horizontal="center"/>
      <protection/>
    </xf>
    <xf numFmtId="0" fontId="10" fillId="0" borderId="0" xfId="101" applyFont="1">
      <alignment/>
      <protection/>
    </xf>
    <xf numFmtId="0" fontId="9" fillId="0" borderId="0" xfId="101" applyFont="1">
      <alignment/>
      <protection/>
    </xf>
    <xf numFmtId="0" fontId="11" fillId="0" borderId="0" xfId="101" applyFont="1">
      <alignment/>
      <protection/>
    </xf>
    <xf numFmtId="0" fontId="8" fillId="0" borderId="0" xfId="101" applyFont="1" applyAlignment="1">
      <alignment wrapText="1"/>
      <protection/>
    </xf>
    <xf numFmtId="3" fontId="8" fillId="0" borderId="0" xfId="101" applyNumberFormat="1" applyFont="1" applyAlignment="1">
      <alignment wrapText="1"/>
      <protection/>
    </xf>
    <xf numFmtId="0" fontId="8" fillId="0" borderId="0" xfId="101" applyFont="1" applyFill="1">
      <alignment/>
      <protection/>
    </xf>
    <xf numFmtId="172" fontId="8" fillId="0" borderId="24" xfId="69" applyNumberFormat="1" applyFont="1" applyBorder="1" applyAlignment="1">
      <alignment/>
    </xf>
    <xf numFmtId="172" fontId="8" fillId="0" borderId="25" xfId="69" applyNumberFormat="1" applyFont="1" applyBorder="1" applyAlignment="1">
      <alignment/>
    </xf>
    <xf numFmtId="0" fontId="7" fillId="0" borderId="0" xfId="101" applyFont="1" applyBorder="1">
      <alignment/>
      <protection/>
    </xf>
    <xf numFmtId="3" fontId="7" fillId="0" borderId="0" xfId="101" applyNumberFormat="1" applyFont="1" applyBorder="1">
      <alignment/>
      <protection/>
    </xf>
    <xf numFmtId="0" fontId="11" fillId="0" borderId="0" xfId="101" applyFont="1" applyAlignment="1">
      <alignment horizontal="center"/>
      <protection/>
    </xf>
    <xf numFmtId="3" fontId="8" fillId="0" borderId="0" xfId="101" applyNumberFormat="1" applyFont="1" applyAlignment="1">
      <alignment horizontal="center"/>
      <protection/>
    </xf>
    <xf numFmtId="0" fontId="6" fillId="0" borderId="0" xfId="101" applyFont="1">
      <alignment/>
      <protection/>
    </xf>
    <xf numFmtId="0" fontId="11" fillId="0" borderId="0" xfId="101" applyFont="1" applyAlignment="1">
      <alignment horizontal="right"/>
      <protection/>
    </xf>
    <xf numFmtId="0" fontId="6" fillId="0" borderId="0" xfId="101" applyFont="1" applyAlignment="1">
      <alignment horizontal="justify"/>
      <protection/>
    </xf>
    <xf numFmtId="0" fontId="11" fillId="13" borderId="23" xfId="101" applyFont="1" applyFill="1" applyBorder="1" applyAlignment="1">
      <alignment horizontal="center"/>
      <protection/>
    </xf>
    <xf numFmtId="0" fontId="11" fillId="13" borderId="21" xfId="101" applyFont="1" applyFill="1" applyBorder="1" applyAlignment="1">
      <alignment wrapText="1"/>
      <protection/>
    </xf>
    <xf numFmtId="172" fontId="11" fillId="13" borderId="21" xfId="69" applyNumberFormat="1" applyFont="1" applyFill="1" applyBorder="1" applyAlignment="1">
      <alignment/>
    </xf>
    <xf numFmtId="0" fontId="8" fillId="0" borderId="21" xfId="101" applyFont="1" applyBorder="1" applyAlignment="1">
      <alignment wrapText="1"/>
      <protection/>
    </xf>
    <xf numFmtId="0" fontId="8" fillId="0" borderId="26" xfId="101" applyFont="1" applyBorder="1" applyAlignment="1">
      <alignment wrapText="1"/>
      <protection/>
    </xf>
    <xf numFmtId="0" fontId="11" fillId="13" borderId="23" xfId="101" applyFont="1" applyFill="1" applyBorder="1" applyAlignment="1">
      <alignment wrapText="1"/>
      <protection/>
    </xf>
    <xf numFmtId="0" fontId="8" fillId="0" borderId="27" xfId="101" applyFont="1" applyBorder="1">
      <alignment/>
      <protection/>
    </xf>
    <xf numFmtId="3" fontId="8" fillId="0" borderId="27" xfId="101" applyNumberFormat="1" applyFont="1" applyBorder="1">
      <alignment/>
      <protection/>
    </xf>
    <xf numFmtId="3" fontId="8" fillId="0" borderId="27" xfId="101" applyNumberFormat="1" applyFont="1" applyBorder="1" applyAlignment="1">
      <alignment horizontal="right"/>
      <protection/>
    </xf>
    <xf numFmtId="3" fontId="8" fillId="0" borderId="23" xfId="101" applyNumberFormat="1" applyFont="1" applyBorder="1">
      <alignment/>
      <protection/>
    </xf>
    <xf numFmtId="0" fontId="8" fillId="0" borderId="0" xfId="101" applyFont="1" applyAlignment="1">
      <alignment horizontal="center"/>
      <protection/>
    </xf>
    <xf numFmtId="0" fontId="8" fillId="0" borderId="0" xfId="100" applyFont="1">
      <alignment/>
      <protection/>
    </xf>
    <xf numFmtId="0" fontId="7" fillId="0" borderId="0" xfId="100" applyFont="1">
      <alignment/>
      <protection/>
    </xf>
    <xf numFmtId="0" fontId="11" fillId="0" borderId="28" xfId="100" applyFont="1" applyBorder="1" applyAlignment="1">
      <alignment wrapText="1"/>
      <protection/>
    </xf>
    <xf numFmtId="0" fontId="11" fillId="0" borderId="29" xfId="100" applyFont="1" applyBorder="1" applyAlignment="1">
      <alignment wrapText="1"/>
      <protection/>
    </xf>
    <xf numFmtId="0" fontId="11" fillId="0" borderId="30" xfId="100" applyFont="1" applyBorder="1" applyAlignment="1">
      <alignment horizontal="center" wrapText="1"/>
      <protection/>
    </xf>
    <xf numFmtId="0" fontId="8" fillId="0" borderId="31" xfId="100" applyFont="1" applyBorder="1">
      <alignment/>
      <protection/>
    </xf>
    <xf numFmtId="0" fontId="8" fillId="0" borderId="32" xfId="100" applyFont="1" applyBorder="1">
      <alignment/>
      <protection/>
    </xf>
    <xf numFmtId="0" fontId="8" fillId="0" borderId="24" xfId="100" applyFont="1" applyBorder="1">
      <alignment/>
      <protection/>
    </xf>
    <xf numFmtId="0" fontId="8" fillId="0" borderId="33" xfId="100" applyFont="1" applyBorder="1">
      <alignment/>
      <protection/>
    </xf>
    <xf numFmtId="0" fontId="15" fillId="13" borderId="34" xfId="100" applyFont="1" applyFill="1" applyBorder="1">
      <alignment/>
      <protection/>
    </xf>
    <xf numFmtId="0" fontId="14" fillId="13" borderId="35" xfId="100" applyFont="1" applyFill="1" applyBorder="1">
      <alignment/>
      <protection/>
    </xf>
    <xf numFmtId="172" fontId="11" fillId="13" borderId="36" xfId="100" applyNumberFormat="1" applyFont="1" applyFill="1" applyBorder="1">
      <alignment/>
      <protection/>
    </xf>
    <xf numFmtId="0" fontId="8" fillId="0" borderId="37" xfId="100" applyFont="1" applyBorder="1">
      <alignment/>
      <protection/>
    </xf>
    <xf numFmtId="0" fontId="8" fillId="0" borderId="0" xfId="100" applyFont="1" applyBorder="1">
      <alignment/>
      <protection/>
    </xf>
    <xf numFmtId="43" fontId="8" fillId="0" borderId="24" xfId="69" applyFont="1" applyBorder="1" applyAlignment="1">
      <alignment/>
    </xf>
    <xf numFmtId="0" fontId="8" fillId="0" borderId="31" xfId="100" applyFont="1" applyFill="1" applyBorder="1">
      <alignment/>
      <protection/>
    </xf>
    <xf numFmtId="0" fontId="8" fillId="0" borderId="38" xfId="100" applyFont="1" applyFill="1" applyBorder="1">
      <alignment/>
      <protection/>
    </xf>
    <xf numFmtId="43" fontId="8" fillId="0" borderId="39" xfId="69" applyFont="1" applyBorder="1" applyAlignment="1">
      <alignment/>
    </xf>
    <xf numFmtId="0" fontId="14" fillId="0" borderId="0" xfId="100" applyFont="1" applyBorder="1">
      <alignment/>
      <protection/>
    </xf>
    <xf numFmtId="172" fontId="8" fillId="0" borderId="0" xfId="69" applyNumberFormat="1" applyFont="1" applyBorder="1" applyAlignment="1">
      <alignment/>
    </xf>
    <xf numFmtId="3" fontId="8" fillId="0" borderId="0" xfId="100" applyNumberFormat="1" applyFont="1">
      <alignment/>
      <protection/>
    </xf>
    <xf numFmtId="0" fontId="8" fillId="0" borderId="0" xfId="101" applyFont="1" applyBorder="1">
      <alignment/>
      <protection/>
    </xf>
    <xf numFmtId="0" fontId="13" fillId="0" borderId="0" xfId="101" applyFont="1">
      <alignment/>
      <protection/>
    </xf>
    <xf numFmtId="0" fontId="7" fillId="0" borderId="0" xfId="101" applyFont="1" applyAlignment="1">
      <alignment horizontal="right"/>
      <protection/>
    </xf>
    <xf numFmtId="0" fontId="11" fillId="0" borderId="0" xfId="101" applyFont="1" applyAlignment="1">
      <alignment horizontal="left"/>
      <protection/>
    </xf>
    <xf numFmtId="0" fontId="8" fillId="13" borderId="40" xfId="101" applyFont="1" applyFill="1" applyBorder="1" applyAlignment="1">
      <alignment horizontal="center"/>
      <protection/>
    </xf>
    <xf numFmtId="0" fontId="10" fillId="13" borderId="41" xfId="101" applyFont="1" applyFill="1" applyBorder="1">
      <alignment/>
      <protection/>
    </xf>
    <xf numFmtId="0" fontId="10" fillId="13" borderId="42" xfId="101" applyFont="1" applyFill="1" applyBorder="1">
      <alignment/>
      <protection/>
    </xf>
    <xf numFmtId="0" fontId="11" fillId="13" borderId="43" xfId="101" applyFont="1" applyFill="1" applyBorder="1">
      <alignment/>
      <protection/>
    </xf>
    <xf numFmtId="0" fontId="8" fillId="13" borderId="44" xfId="101" applyFont="1" applyFill="1" applyBorder="1">
      <alignment/>
      <protection/>
    </xf>
    <xf numFmtId="0" fontId="18" fillId="13" borderId="34" xfId="101" applyFont="1" applyFill="1" applyBorder="1" applyAlignment="1">
      <alignment wrapText="1"/>
      <protection/>
    </xf>
    <xf numFmtId="0" fontId="17" fillId="13" borderId="35" xfId="101" applyFont="1" applyFill="1" applyBorder="1" applyAlignment="1">
      <alignment wrapText="1"/>
      <protection/>
    </xf>
    <xf numFmtId="0" fontId="16" fillId="13" borderId="36" xfId="101" applyFont="1" applyFill="1" applyBorder="1" applyAlignment="1">
      <alignment wrapText="1"/>
      <protection/>
    </xf>
    <xf numFmtId="0" fontId="17" fillId="13" borderId="28" xfId="101" applyFont="1" applyFill="1" applyBorder="1">
      <alignment/>
      <protection/>
    </xf>
    <xf numFmtId="0" fontId="18" fillId="13" borderId="29" xfId="101" applyFont="1" applyFill="1" applyBorder="1" applyAlignment="1">
      <alignment wrapText="1"/>
      <protection/>
    </xf>
    <xf numFmtId="0" fontId="17" fillId="13" borderId="29" xfId="101" applyFont="1" applyFill="1" applyBorder="1" applyAlignment="1">
      <alignment wrapText="1"/>
      <protection/>
    </xf>
    <xf numFmtId="0" fontId="16" fillId="13" borderId="29" xfId="101" applyFont="1" applyFill="1" applyBorder="1" applyAlignment="1">
      <alignment wrapText="1"/>
      <protection/>
    </xf>
    <xf numFmtId="0" fontId="18" fillId="13" borderId="30" xfId="101" applyFont="1" applyFill="1" applyBorder="1" applyAlignment="1">
      <alignment textRotation="90" wrapText="1"/>
      <protection/>
    </xf>
    <xf numFmtId="172" fontId="11" fillId="13" borderId="34" xfId="69" applyNumberFormat="1" applyFont="1" applyFill="1" applyBorder="1" applyAlignment="1">
      <alignment/>
    </xf>
    <xf numFmtId="172" fontId="11" fillId="13" borderId="35" xfId="69" applyNumberFormat="1" applyFont="1" applyFill="1" applyBorder="1" applyAlignment="1">
      <alignment/>
    </xf>
    <xf numFmtId="172" fontId="11" fillId="13" borderId="36" xfId="69" applyNumberFormat="1" applyFont="1" applyFill="1" applyBorder="1" applyAlignment="1">
      <alignment/>
    </xf>
    <xf numFmtId="172" fontId="11" fillId="13" borderId="19" xfId="69" applyNumberFormat="1" applyFont="1" applyFill="1" applyBorder="1" applyAlignment="1">
      <alignment horizontal="center"/>
    </xf>
    <xf numFmtId="3" fontId="8" fillId="0" borderId="0" xfId="101" applyNumberFormat="1" applyFont="1">
      <alignment/>
      <protection/>
    </xf>
    <xf numFmtId="0" fontId="13" fillId="0" borderId="20" xfId="101" applyFont="1" applyBorder="1">
      <alignment/>
      <protection/>
    </xf>
    <xf numFmtId="172" fontId="8" fillId="0" borderId="45" xfId="69" applyNumberFormat="1" applyFont="1" applyBorder="1" applyAlignment="1">
      <alignment/>
    </xf>
    <xf numFmtId="172" fontId="8" fillId="0" borderId="46" xfId="69" applyNumberFormat="1" applyFont="1" applyBorder="1" applyAlignment="1">
      <alignment/>
    </xf>
    <xf numFmtId="172" fontId="8" fillId="0" borderId="47" xfId="69" applyNumberFormat="1" applyFont="1" applyBorder="1" applyAlignment="1">
      <alignment/>
    </xf>
    <xf numFmtId="172" fontId="8" fillId="0" borderId="48" xfId="69" applyNumberFormat="1" applyFont="1" applyBorder="1" applyAlignment="1">
      <alignment/>
    </xf>
    <xf numFmtId="0" fontId="13" fillId="0" borderId="21" xfId="101" applyFont="1" applyBorder="1" applyAlignment="1">
      <alignment wrapText="1"/>
      <protection/>
    </xf>
    <xf numFmtId="172" fontId="8" fillId="0" borderId="31" xfId="69" applyNumberFormat="1" applyFont="1" applyBorder="1" applyAlignment="1">
      <alignment/>
    </xf>
    <xf numFmtId="172" fontId="8" fillId="0" borderId="32" xfId="69" applyNumberFormat="1" applyFont="1" applyBorder="1" applyAlignment="1">
      <alignment/>
    </xf>
    <xf numFmtId="0" fontId="13" fillId="0" borderId="21" xfId="101" applyFont="1" applyBorder="1">
      <alignment/>
      <protection/>
    </xf>
    <xf numFmtId="0" fontId="13" fillId="0" borderId="26" xfId="101" applyFont="1" applyBorder="1">
      <alignment/>
      <protection/>
    </xf>
    <xf numFmtId="172" fontId="8" fillId="0" borderId="26" xfId="69" applyNumberFormat="1" applyFont="1" applyBorder="1" applyAlignment="1">
      <alignment/>
    </xf>
    <xf numFmtId="172" fontId="8" fillId="0" borderId="38" xfId="69" applyNumberFormat="1" applyFont="1" applyBorder="1" applyAlignment="1">
      <alignment/>
    </xf>
    <xf numFmtId="172" fontId="8" fillId="0" borderId="33" xfId="69" applyNumberFormat="1" applyFont="1" applyBorder="1" applyAlignment="1">
      <alignment/>
    </xf>
    <xf numFmtId="172" fontId="8" fillId="0" borderId="39" xfId="69" applyNumberFormat="1" applyFont="1" applyBorder="1" applyAlignment="1">
      <alignment/>
    </xf>
    <xf numFmtId="0" fontId="11" fillId="13" borderId="23" xfId="101" applyFont="1" applyFill="1" applyBorder="1" applyAlignment="1">
      <alignment horizontal="left"/>
      <protection/>
    </xf>
    <xf numFmtId="172" fontId="11" fillId="13" borderId="23" xfId="69" applyNumberFormat="1" applyFont="1" applyFill="1" applyBorder="1" applyAlignment="1">
      <alignment/>
    </xf>
    <xf numFmtId="172" fontId="11" fillId="13" borderId="28" xfId="69" applyNumberFormat="1" applyFont="1" applyFill="1" applyBorder="1" applyAlignment="1">
      <alignment/>
    </xf>
    <xf numFmtId="172" fontId="11" fillId="13" borderId="29" xfId="69" applyNumberFormat="1" applyFont="1" applyFill="1" applyBorder="1" applyAlignment="1">
      <alignment/>
    </xf>
    <xf numFmtId="172" fontId="11" fillId="13" borderId="19" xfId="69" applyNumberFormat="1" applyFont="1" applyFill="1" applyBorder="1" applyAlignment="1">
      <alignment/>
    </xf>
    <xf numFmtId="172" fontId="8" fillId="0" borderId="49" xfId="69" applyNumberFormat="1" applyFont="1" applyBorder="1" applyAlignment="1">
      <alignment/>
    </xf>
    <xf numFmtId="172" fontId="8" fillId="0" borderId="50" xfId="69" applyNumberFormat="1" applyFont="1" applyBorder="1" applyAlignment="1">
      <alignment/>
    </xf>
    <xf numFmtId="172" fontId="8" fillId="0" borderId="51" xfId="69" applyNumberFormat="1" applyFont="1" applyBorder="1" applyAlignment="1">
      <alignment/>
    </xf>
    <xf numFmtId="172" fontId="8" fillId="0" borderId="52" xfId="69" applyNumberFormat="1" applyFont="1" applyBorder="1" applyAlignment="1">
      <alignment/>
    </xf>
    <xf numFmtId="172" fontId="8" fillId="0" borderId="53" xfId="69" applyNumberFormat="1" applyFont="1" applyBorder="1" applyAlignment="1">
      <alignment/>
    </xf>
    <xf numFmtId="172" fontId="8" fillId="0" borderId="54" xfId="69" applyNumberFormat="1" applyFont="1" applyBorder="1" applyAlignment="1">
      <alignment/>
    </xf>
    <xf numFmtId="172" fontId="8" fillId="0" borderId="55" xfId="69" applyNumberFormat="1" applyFont="1" applyBorder="1" applyAlignment="1">
      <alignment/>
    </xf>
    <xf numFmtId="172" fontId="8" fillId="0" borderId="56" xfId="69" applyNumberFormat="1" applyFont="1" applyBorder="1" applyAlignment="1">
      <alignment/>
    </xf>
    <xf numFmtId="172" fontId="8" fillId="0" borderId="57" xfId="69" applyNumberFormat="1" applyFont="1" applyBorder="1" applyAlignment="1">
      <alignment/>
    </xf>
    <xf numFmtId="172" fontId="8" fillId="0" borderId="58" xfId="69" applyNumberFormat="1" applyFont="1" applyBorder="1" applyAlignment="1">
      <alignment/>
    </xf>
    <xf numFmtId="172" fontId="11" fillId="13" borderId="59" xfId="69" applyNumberFormat="1" applyFont="1" applyFill="1" applyBorder="1" applyAlignment="1">
      <alignment/>
    </xf>
    <xf numFmtId="172" fontId="11" fillId="13" borderId="60" xfId="69" applyNumberFormat="1" applyFont="1" applyFill="1" applyBorder="1" applyAlignment="1">
      <alignment/>
    </xf>
    <xf numFmtId="172" fontId="11" fillId="13" borderId="61" xfId="69" applyNumberFormat="1" applyFont="1" applyFill="1" applyBorder="1" applyAlignment="1">
      <alignment/>
    </xf>
    <xf numFmtId="172" fontId="8" fillId="13" borderId="34" xfId="69" applyNumberFormat="1" applyFont="1" applyFill="1" applyBorder="1" applyAlignment="1">
      <alignment/>
    </xf>
    <xf numFmtId="172" fontId="8" fillId="0" borderId="0" xfId="101" applyNumberFormat="1" applyFont="1">
      <alignment/>
      <protection/>
    </xf>
    <xf numFmtId="0" fontId="11" fillId="13" borderId="40" xfId="101" applyFont="1" applyFill="1" applyBorder="1" applyAlignment="1">
      <alignment wrapText="1"/>
      <protection/>
    </xf>
    <xf numFmtId="0" fontId="11" fillId="13" borderId="41" xfId="101" applyFont="1" applyFill="1" applyBorder="1" applyAlignment="1">
      <alignment wrapText="1"/>
      <protection/>
    </xf>
    <xf numFmtId="0" fontId="11" fillId="13" borderId="41" xfId="101" applyFont="1" applyFill="1" applyBorder="1">
      <alignment/>
      <protection/>
    </xf>
    <xf numFmtId="0" fontId="11" fillId="13" borderId="62" xfId="101" applyFont="1" applyFill="1" applyBorder="1">
      <alignment/>
      <protection/>
    </xf>
    <xf numFmtId="0" fontId="11" fillId="13" borderId="44" xfId="101" applyFont="1" applyFill="1" applyBorder="1" applyAlignment="1">
      <alignment wrapText="1"/>
      <protection/>
    </xf>
    <xf numFmtId="0" fontId="11" fillId="13" borderId="40" xfId="101" applyFont="1" applyFill="1" applyBorder="1">
      <alignment/>
      <protection/>
    </xf>
    <xf numFmtId="172" fontId="11" fillId="0" borderId="21" xfId="69" applyNumberFormat="1" applyFont="1" applyBorder="1" applyAlignment="1">
      <alignment/>
    </xf>
    <xf numFmtId="172" fontId="8" fillId="0" borderId="63" xfId="69" applyNumberFormat="1" applyFont="1" applyBorder="1" applyAlignment="1">
      <alignment/>
    </xf>
    <xf numFmtId="172" fontId="8" fillId="0" borderId="64" xfId="69" applyNumberFormat="1" applyFont="1" applyBorder="1" applyAlignment="1">
      <alignment/>
    </xf>
    <xf numFmtId="3" fontId="11" fillId="13" borderId="27" xfId="101" applyNumberFormat="1" applyFont="1" applyFill="1" applyBorder="1" applyAlignment="1">
      <alignment horizontal="center"/>
      <protection/>
    </xf>
    <xf numFmtId="172" fontId="11" fillId="13" borderId="27" xfId="69" applyNumberFormat="1" applyFont="1" applyFill="1" applyBorder="1" applyAlignment="1">
      <alignment/>
    </xf>
    <xf numFmtId="3" fontId="11" fillId="0" borderId="0" xfId="101" applyNumberFormat="1" applyFont="1" applyBorder="1" applyAlignment="1">
      <alignment horizontal="center"/>
      <protection/>
    </xf>
    <xf numFmtId="3" fontId="11" fillId="0" borderId="0" xfId="101" applyNumberFormat="1" applyFont="1" applyBorder="1">
      <alignment/>
      <protection/>
    </xf>
    <xf numFmtId="0" fontId="2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6" fillId="0" borderId="0" xfId="0" applyFont="1" applyAlignment="1">
      <alignment horizontal="center"/>
    </xf>
    <xf numFmtId="172" fontId="11" fillId="13" borderId="65" xfId="69" applyNumberFormat="1" applyFont="1" applyFill="1" applyBorder="1" applyAlignment="1">
      <alignment/>
    </xf>
    <xf numFmtId="172" fontId="8" fillId="0" borderId="21" xfId="69" applyNumberFormat="1" applyFont="1" applyBorder="1" applyAlignment="1">
      <alignment wrapText="1"/>
    </xf>
    <xf numFmtId="0" fontId="11" fillId="13" borderId="43" xfId="101" applyFont="1" applyFill="1" applyBorder="1" applyAlignment="1">
      <alignment wrapText="1"/>
      <protection/>
    </xf>
    <xf numFmtId="172" fontId="8" fillId="0" borderId="25" xfId="69" applyNumberFormat="1" applyFont="1" applyBorder="1" applyAlignment="1">
      <alignment wrapText="1"/>
    </xf>
    <xf numFmtId="172" fontId="8" fillId="0" borderId="66" xfId="69" applyNumberFormat="1" applyFont="1" applyBorder="1" applyAlignment="1">
      <alignment/>
    </xf>
    <xf numFmtId="172" fontId="8" fillId="0" borderId="27" xfId="69" applyNumberFormat="1" applyFont="1" applyBorder="1" applyAlignment="1">
      <alignment/>
    </xf>
    <xf numFmtId="172" fontId="8" fillId="0" borderId="26" xfId="69" applyNumberFormat="1" applyFont="1" applyBorder="1" applyAlignment="1">
      <alignment/>
    </xf>
    <xf numFmtId="0" fontId="11" fillId="13" borderId="41" xfId="101" applyFont="1" applyFill="1" applyBorder="1" applyAlignment="1">
      <alignment horizontal="center" wrapText="1"/>
      <protection/>
    </xf>
    <xf numFmtId="172" fontId="11" fillId="0" borderId="21" xfId="69" applyNumberFormat="1" applyFont="1" applyBorder="1" applyAlignment="1">
      <alignment wrapText="1"/>
    </xf>
    <xf numFmtId="172" fontId="11" fillId="0" borderId="26" xfId="69" applyNumberFormat="1" applyFont="1" applyBorder="1" applyAlignment="1">
      <alignment/>
    </xf>
    <xf numFmtId="172" fontId="11" fillId="0" borderId="26" xfId="69" applyNumberFormat="1" applyFont="1" applyBorder="1" applyAlignment="1">
      <alignment/>
    </xf>
    <xf numFmtId="172" fontId="11" fillId="0" borderId="21" xfId="69" applyNumberFormat="1" applyFont="1" applyBorder="1" applyAlignment="1">
      <alignment/>
    </xf>
    <xf numFmtId="172" fontId="19" fillId="0" borderId="21" xfId="69" applyNumberFormat="1" applyFont="1" applyBorder="1" applyAlignment="1">
      <alignment/>
    </xf>
    <xf numFmtId="172" fontId="19" fillId="0" borderId="26" xfId="69" applyNumberFormat="1" applyFont="1" applyBorder="1" applyAlignment="1">
      <alignment/>
    </xf>
    <xf numFmtId="172" fontId="11" fillId="0" borderId="26" xfId="69" applyNumberFormat="1" applyFont="1" applyBorder="1" applyAlignment="1">
      <alignment wrapText="1"/>
    </xf>
    <xf numFmtId="0" fontId="11" fillId="13" borderId="0" xfId="101" applyFont="1" applyFill="1" applyBorder="1">
      <alignment/>
      <protection/>
    </xf>
    <xf numFmtId="3" fontId="11" fillId="0" borderId="0" xfId="101" applyNumberFormat="1" applyFont="1">
      <alignment/>
      <protection/>
    </xf>
    <xf numFmtId="0" fontId="8" fillId="0" borderId="0" xfId="101" applyFont="1" applyBorder="1" applyAlignment="1">
      <alignment/>
      <protection/>
    </xf>
    <xf numFmtId="0" fontId="8" fillId="0" borderId="0" xfId="101" applyFont="1" applyBorder="1" applyAlignment="1">
      <alignment wrapText="1"/>
      <protection/>
    </xf>
    <xf numFmtId="0" fontId="7" fillId="0" borderId="67" xfId="98" applyFont="1" applyBorder="1">
      <alignment/>
      <protection/>
    </xf>
    <xf numFmtId="0" fontId="7" fillId="0" borderId="0" xfId="98" applyFont="1">
      <alignment/>
      <protection/>
    </xf>
    <xf numFmtId="0" fontId="7" fillId="0" borderId="42" xfId="98" applyFont="1" applyBorder="1">
      <alignment/>
      <protection/>
    </xf>
    <xf numFmtId="0" fontId="7" fillId="0" borderId="43" xfId="98" applyFont="1" applyBorder="1">
      <alignment/>
      <protection/>
    </xf>
    <xf numFmtId="0" fontId="7" fillId="0" borderId="62" xfId="98" applyFont="1" applyBorder="1">
      <alignment/>
      <protection/>
    </xf>
    <xf numFmtId="0" fontId="7" fillId="0" borderId="0" xfId="98" applyFont="1" applyBorder="1">
      <alignment/>
      <protection/>
    </xf>
    <xf numFmtId="0" fontId="6" fillId="0" borderId="0" xfId="98" applyFont="1" applyBorder="1">
      <alignment/>
      <protection/>
    </xf>
    <xf numFmtId="0" fontId="7" fillId="0" borderId="68" xfId="98" applyFont="1" applyBorder="1">
      <alignment/>
      <protection/>
    </xf>
    <xf numFmtId="0" fontId="7" fillId="0" borderId="48" xfId="98" applyFont="1" applyBorder="1">
      <alignment/>
      <protection/>
    </xf>
    <xf numFmtId="0" fontId="7" fillId="0" borderId="25" xfId="98" applyFont="1" applyBorder="1">
      <alignment/>
      <protection/>
    </xf>
    <xf numFmtId="0" fontId="7" fillId="0" borderId="54" xfId="98" applyFont="1" applyBorder="1">
      <alignment/>
      <protection/>
    </xf>
    <xf numFmtId="0" fontId="7" fillId="0" borderId="25" xfId="98" applyFont="1" applyFill="1" applyBorder="1">
      <alignment/>
      <protection/>
    </xf>
    <xf numFmtId="0" fontId="22" fillId="0" borderId="25" xfId="98" applyFont="1" applyBorder="1">
      <alignment/>
      <protection/>
    </xf>
    <xf numFmtId="0" fontId="7" fillId="0" borderId="37" xfId="98" applyFont="1" applyBorder="1">
      <alignment/>
      <protection/>
    </xf>
    <xf numFmtId="0" fontId="6" fillId="0" borderId="0" xfId="98" applyFont="1">
      <alignment/>
      <protection/>
    </xf>
    <xf numFmtId="0" fontId="7" fillId="0" borderId="69" xfId="98" applyFont="1" applyBorder="1">
      <alignment/>
      <protection/>
    </xf>
    <xf numFmtId="0" fontId="7" fillId="0" borderId="37" xfId="98" applyFont="1" applyBorder="1" applyAlignment="1">
      <alignment/>
      <protection/>
    </xf>
    <xf numFmtId="0" fontId="7" fillId="0" borderId="0" xfId="98" applyFont="1" applyBorder="1" applyAlignment="1">
      <alignment/>
      <protection/>
    </xf>
    <xf numFmtId="0" fontId="6" fillId="0" borderId="0" xfId="98" applyFont="1" applyBorder="1" applyAlignment="1">
      <alignment/>
      <protection/>
    </xf>
    <xf numFmtId="0" fontId="7" fillId="0" borderId="69" xfId="98" applyFont="1" applyBorder="1" applyAlignment="1">
      <alignment/>
      <protection/>
    </xf>
    <xf numFmtId="0" fontId="7" fillId="0" borderId="0" xfId="98" applyFont="1" applyBorder="1" applyAlignment="1">
      <alignment horizontal="left"/>
      <protection/>
    </xf>
    <xf numFmtId="0" fontId="7" fillId="0" borderId="65" xfId="98" applyFont="1" applyBorder="1">
      <alignment/>
      <protection/>
    </xf>
    <xf numFmtId="0" fontId="7" fillId="0" borderId="70" xfId="98" applyFont="1" applyBorder="1">
      <alignment/>
      <protection/>
    </xf>
    <xf numFmtId="0" fontId="24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13" borderId="0" xfId="10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172" fontId="24" fillId="0" borderId="0" xfId="0" applyNumberFormat="1" applyFont="1" applyAlignment="1">
      <alignment/>
    </xf>
    <xf numFmtId="0" fontId="7" fillId="13" borderId="0" xfId="101" applyFont="1" applyFill="1" applyBorder="1">
      <alignment/>
      <protection/>
    </xf>
    <xf numFmtId="0" fontId="7" fillId="0" borderId="0" xfId="101" applyFont="1" applyFill="1" applyBorder="1">
      <alignment/>
      <protection/>
    </xf>
    <xf numFmtId="0" fontId="7" fillId="0" borderId="0" xfId="101" applyFont="1" applyBorder="1">
      <alignment/>
      <protection/>
    </xf>
    <xf numFmtId="0" fontId="7" fillId="0" borderId="0" xfId="101" applyFont="1" applyBorder="1" applyAlignment="1">
      <alignment wrapText="1"/>
      <protection/>
    </xf>
    <xf numFmtId="0" fontId="6" fillId="13" borderId="0" xfId="101" applyFont="1" applyFill="1" applyBorder="1">
      <alignment/>
      <protection/>
    </xf>
    <xf numFmtId="0" fontId="8" fillId="0" borderId="0" xfId="101" applyFont="1" applyFill="1" applyBorder="1">
      <alignment/>
      <protection/>
    </xf>
    <xf numFmtId="0" fontId="11" fillId="0" borderId="0" xfId="101" applyFont="1" applyFill="1" applyBorder="1">
      <alignment/>
      <protection/>
    </xf>
    <xf numFmtId="172" fontId="11" fillId="0" borderId="0" xfId="69" applyNumberFormat="1" applyFont="1" applyFill="1" applyBorder="1" applyAlignment="1">
      <alignment horizontal="right"/>
    </xf>
    <xf numFmtId="172" fontId="8" fillId="0" borderId="0" xfId="69" applyNumberFormat="1" applyFont="1" applyBorder="1" applyAlignment="1">
      <alignment horizontal="right"/>
    </xf>
    <xf numFmtId="172" fontId="11" fillId="13" borderId="0" xfId="69" applyNumberFormat="1" applyFont="1" applyFill="1" applyBorder="1" applyAlignment="1">
      <alignment horizontal="right"/>
    </xf>
    <xf numFmtId="0" fontId="6" fillId="0" borderId="0" xfId="101" applyFont="1" applyFill="1" applyBorder="1">
      <alignment/>
      <protection/>
    </xf>
    <xf numFmtId="0" fontId="8" fillId="13" borderId="0" xfId="101" applyFont="1" applyFill="1" applyBorder="1">
      <alignment/>
      <protection/>
    </xf>
    <xf numFmtId="0" fontId="11" fillId="0" borderId="0" xfId="101" applyFont="1" applyFill="1" applyBorder="1" applyAlignment="1">
      <alignment horizontal="center"/>
      <protection/>
    </xf>
    <xf numFmtId="0" fontId="6" fillId="13" borderId="0" xfId="101" applyFont="1" applyFill="1" applyBorder="1" applyAlignment="1">
      <alignment horizontal="center"/>
      <protection/>
    </xf>
    <xf numFmtId="0" fontId="11" fillId="0" borderId="71" xfId="101" applyFont="1" applyFill="1" applyBorder="1">
      <alignment/>
      <protection/>
    </xf>
    <xf numFmtId="172" fontId="11" fillId="0" borderId="71" xfId="69" applyNumberFormat="1" applyFont="1" applyFill="1" applyBorder="1" applyAlignment="1">
      <alignment horizontal="right"/>
    </xf>
    <xf numFmtId="0" fontId="8" fillId="0" borderId="71" xfId="101" applyFont="1" applyFill="1" applyBorder="1">
      <alignment/>
      <protection/>
    </xf>
    <xf numFmtId="0" fontId="11" fillId="0" borderId="71" xfId="101" applyFont="1" applyFill="1" applyBorder="1" applyAlignment="1">
      <alignment horizontal="center"/>
      <protection/>
    </xf>
    <xf numFmtId="0" fontId="11" fillId="13" borderId="71" xfId="101" applyFont="1" applyFill="1" applyBorder="1">
      <alignment/>
      <protection/>
    </xf>
    <xf numFmtId="172" fontId="11" fillId="13" borderId="71" xfId="69" applyNumberFormat="1" applyFont="1" applyFill="1" applyBorder="1" applyAlignment="1">
      <alignment horizontal="right"/>
    </xf>
    <xf numFmtId="0" fontId="6" fillId="0" borderId="0" xfId="101" applyFont="1" applyBorder="1">
      <alignment/>
      <protection/>
    </xf>
    <xf numFmtId="0" fontId="6" fillId="13" borderId="0" xfId="101" applyFont="1" applyFill="1" applyBorder="1">
      <alignment/>
      <protection/>
    </xf>
    <xf numFmtId="0" fontId="6" fillId="0" borderId="0" xfId="101" applyFont="1" applyFill="1" applyBorder="1">
      <alignment/>
      <protection/>
    </xf>
    <xf numFmtId="0" fontId="11" fillId="0" borderId="0" xfId="101" applyFont="1">
      <alignment/>
      <protection/>
    </xf>
    <xf numFmtId="0" fontId="26" fillId="0" borderId="0" xfId="0" applyFont="1" applyAlignment="1">
      <alignment/>
    </xf>
    <xf numFmtId="0" fontId="13" fillId="0" borderId="68" xfId="101" applyFont="1" applyBorder="1">
      <alignment/>
      <protection/>
    </xf>
    <xf numFmtId="3" fontId="13" fillId="0" borderId="68" xfId="101" applyNumberFormat="1" applyFont="1" applyBorder="1">
      <alignment/>
      <protection/>
    </xf>
    <xf numFmtId="0" fontId="13" fillId="0" borderId="68" xfId="101" applyFont="1" applyBorder="1" applyAlignment="1">
      <alignment horizontal="center"/>
      <protection/>
    </xf>
    <xf numFmtId="3" fontId="13" fillId="0" borderId="0" xfId="101" applyNumberFormat="1" applyFont="1">
      <alignment/>
      <protection/>
    </xf>
    <xf numFmtId="0" fontId="13" fillId="0" borderId="25" xfId="101" applyFont="1" applyBorder="1">
      <alignment/>
      <protection/>
    </xf>
    <xf numFmtId="0" fontId="17" fillId="0" borderId="25" xfId="101" applyFont="1" applyBorder="1" applyAlignment="1">
      <alignment horizontal="center"/>
      <protection/>
    </xf>
    <xf numFmtId="3" fontId="17" fillId="0" borderId="0" xfId="101" applyNumberFormat="1" applyFont="1">
      <alignment/>
      <protection/>
    </xf>
    <xf numFmtId="0" fontId="17" fillId="0" borderId="0" xfId="101" applyFont="1">
      <alignment/>
      <protection/>
    </xf>
    <xf numFmtId="0" fontId="17" fillId="0" borderId="0" xfId="101" applyFont="1" applyBorder="1" applyAlignment="1">
      <alignment horizontal="center"/>
      <protection/>
    </xf>
    <xf numFmtId="0" fontId="17" fillId="0" borderId="68" xfId="101" applyFont="1" applyBorder="1" applyAlignment="1">
      <alignment horizontal="center"/>
      <protection/>
    </xf>
    <xf numFmtId="4" fontId="13" fillId="0" borderId="0" xfId="101" applyNumberFormat="1" applyFont="1">
      <alignment/>
      <protection/>
    </xf>
    <xf numFmtId="0" fontId="13" fillId="0" borderId="0" xfId="101" applyFont="1" applyAlignment="1">
      <alignment horizontal="right"/>
      <protection/>
    </xf>
    <xf numFmtId="0" fontId="17" fillId="0" borderId="0" xfId="101" applyFont="1" applyBorder="1" applyAlignment="1">
      <alignment horizontal="right"/>
      <protection/>
    </xf>
    <xf numFmtId="0" fontId="17" fillId="0" borderId="0" xfId="101" applyFont="1">
      <alignment/>
      <protection/>
    </xf>
    <xf numFmtId="172" fontId="17" fillId="0" borderId="0" xfId="69" applyNumberFormat="1" applyFont="1" applyAlignment="1">
      <alignment/>
    </xf>
    <xf numFmtId="172" fontId="11" fillId="0" borderId="0" xfId="101" applyNumberFormat="1" applyFont="1">
      <alignment/>
      <protection/>
    </xf>
    <xf numFmtId="0" fontId="27" fillId="0" borderId="0" xfId="0" applyFont="1" applyAlignment="1">
      <alignment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172" fontId="20" fillId="0" borderId="32" xfId="69" applyNumberFormat="1" applyFont="1" applyBorder="1" applyAlignment="1">
      <alignment horizontal="right"/>
    </xf>
    <xf numFmtId="172" fontId="28" fillId="13" borderId="60" xfId="69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2" xfId="0" applyFont="1" applyBorder="1" applyAlignment="1">
      <alignment horizontal="center"/>
    </xf>
    <xf numFmtId="172" fontId="20" fillId="0" borderId="24" xfId="69" applyNumberFormat="1" applyFont="1" applyBorder="1" applyAlignment="1">
      <alignment horizontal="right"/>
    </xf>
    <xf numFmtId="0" fontId="11" fillId="13" borderId="65" xfId="0" applyFont="1" applyFill="1" applyBorder="1" applyAlignment="1">
      <alignment horizontal="left"/>
    </xf>
    <xf numFmtId="0" fontId="11" fillId="13" borderId="72" xfId="0" applyFont="1" applyFill="1" applyBorder="1" applyAlignment="1">
      <alignment horizontal="left"/>
    </xf>
    <xf numFmtId="0" fontId="20" fillId="13" borderId="60" xfId="0" applyFont="1" applyFill="1" applyBorder="1" applyAlignment="1">
      <alignment/>
    </xf>
    <xf numFmtId="172" fontId="28" fillId="13" borderId="60" xfId="69" applyNumberFormat="1" applyFont="1" applyFill="1" applyBorder="1" applyAlignment="1">
      <alignment horizontal="right"/>
    </xf>
    <xf numFmtId="172" fontId="28" fillId="13" borderId="61" xfId="69" applyNumberFormat="1" applyFont="1" applyFill="1" applyBorder="1" applyAlignment="1">
      <alignment horizontal="right"/>
    </xf>
    <xf numFmtId="0" fontId="20" fillId="0" borderId="32" xfId="0" applyFont="1" applyBorder="1" applyAlignment="1">
      <alignment/>
    </xf>
    <xf numFmtId="43" fontId="20" fillId="0" borderId="32" xfId="69" applyFont="1" applyBorder="1" applyAlignment="1">
      <alignment/>
    </xf>
    <xf numFmtId="2" fontId="20" fillId="0" borderId="24" xfId="69" applyNumberFormat="1" applyFont="1" applyBorder="1" applyAlignment="1">
      <alignment/>
    </xf>
    <xf numFmtId="43" fontId="20" fillId="13" borderId="60" xfId="0" applyNumberFormat="1" applyFont="1" applyFill="1" applyBorder="1" applyAlignment="1">
      <alignment/>
    </xf>
    <xf numFmtId="2" fontId="20" fillId="0" borderId="0" xfId="0" applyNumberFormat="1" applyFont="1" applyAlignment="1">
      <alignment/>
    </xf>
    <xf numFmtId="178" fontId="20" fillId="13" borderId="61" xfId="69" applyNumberFormat="1" applyFont="1" applyFill="1" applyBorder="1" applyAlignment="1">
      <alignment/>
    </xf>
    <xf numFmtId="49" fontId="20" fillId="0" borderId="32" xfId="0" applyNumberFormat="1" applyFont="1" applyBorder="1" applyAlignment="1">
      <alignment horizontal="left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172" fontId="20" fillId="0" borderId="51" xfId="69" applyNumberFormat="1" applyFont="1" applyBorder="1" applyAlignment="1">
      <alignment horizontal="right"/>
    </xf>
    <xf numFmtId="172" fontId="20" fillId="0" borderId="73" xfId="69" applyNumberFormat="1" applyFont="1" applyBorder="1" applyAlignment="1">
      <alignment horizontal="right"/>
    </xf>
    <xf numFmtId="172" fontId="20" fillId="0" borderId="47" xfId="69" applyNumberFormat="1" applyFont="1" applyBorder="1" applyAlignment="1">
      <alignment horizontal="right"/>
    </xf>
    <xf numFmtId="0" fontId="28" fillId="13" borderId="28" xfId="0" applyFont="1" applyFill="1" applyBorder="1" applyAlignment="1">
      <alignment horizontal="center"/>
    </xf>
    <xf numFmtId="0" fontId="28" fillId="13" borderId="29" xfId="0" applyFont="1" applyFill="1" applyBorder="1" applyAlignment="1">
      <alignment horizontal="center"/>
    </xf>
    <xf numFmtId="0" fontId="28" fillId="13" borderId="30" xfId="0" applyFont="1" applyFill="1" applyBorder="1" applyAlignment="1">
      <alignment horizontal="center"/>
    </xf>
    <xf numFmtId="0" fontId="28" fillId="13" borderId="28" xfId="0" applyFont="1" applyFill="1" applyBorder="1" applyAlignment="1">
      <alignment horizontal="center"/>
    </xf>
    <xf numFmtId="0" fontId="28" fillId="13" borderId="29" xfId="0" applyFont="1" applyFill="1" applyBorder="1" applyAlignment="1">
      <alignment horizontal="center"/>
    </xf>
    <xf numFmtId="0" fontId="28" fillId="13" borderId="30" xfId="0" applyFont="1" applyFill="1" applyBorder="1" applyAlignment="1">
      <alignment horizontal="center"/>
    </xf>
    <xf numFmtId="0" fontId="20" fillId="0" borderId="51" xfId="0" applyFont="1" applyBorder="1" applyAlignment="1">
      <alignment/>
    </xf>
    <xf numFmtId="2" fontId="20" fillId="0" borderId="51" xfId="0" applyNumberFormat="1" applyFont="1" applyBorder="1" applyAlignment="1">
      <alignment/>
    </xf>
    <xf numFmtId="2" fontId="20" fillId="0" borderId="73" xfId="0" applyNumberFormat="1" applyFont="1" applyBorder="1" applyAlignment="1">
      <alignment/>
    </xf>
    <xf numFmtId="0" fontId="8" fillId="13" borderId="0" xfId="101" applyFont="1" applyFill="1" applyBorder="1" applyAlignment="1">
      <alignment/>
      <protection/>
    </xf>
    <xf numFmtId="0" fontId="8" fillId="0" borderId="0" xfId="101" applyFont="1" applyAlignment="1">
      <alignment/>
      <protection/>
    </xf>
    <xf numFmtId="3" fontId="11" fillId="0" borderId="0" xfId="101" applyNumberFormat="1" applyFont="1" applyBorder="1" applyAlignment="1">
      <alignment horizontal="center"/>
      <protection/>
    </xf>
    <xf numFmtId="0" fontId="7" fillId="0" borderId="25" xfId="98" applyFont="1" applyBorder="1" applyAlignment="1">
      <alignment horizontal="right"/>
      <protection/>
    </xf>
    <xf numFmtId="3" fontId="11" fillId="0" borderId="21" xfId="101" applyNumberFormat="1" applyFont="1" applyBorder="1" applyAlignment="1">
      <alignment/>
      <protection/>
    </xf>
    <xf numFmtId="0" fontId="8" fillId="0" borderId="20" xfId="101" applyFont="1" applyBorder="1">
      <alignment/>
      <protection/>
    </xf>
    <xf numFmtId="0" fontId="8" fillId="0" borderId="26" xfId="101" applyFont="1" applyBorder="1">
      <alignment/>
      <protection/>
    </xf>
    <xf numFmtId="0" fontId="8" fillId="0" borderId="64" xfId="101" applyFont="1" applyBorder="1">
      <alignment/>
      <protection/>
    </xf>
    <xf numFmtId="0" fontId="12" fillId="0" borderId="0" xfId="0" applyFont="1" applyAlignment="1">
      <alignment horizontal="center"/>
    </xf>
    <xf numFmtId="0" fontId="28" fillId="13" borderId="34" xfId="0" applyFont="1" applyFill="1" applyBorder="1" applyAlignment="1">
      <alignment/>
    </xf>
    <xf numFmtId="0" fontId="28" fillId="13" borderId="35" xfId="0" applyFont="1" applyFill="1" applyBorder="1" applyAlignment="1">
      <alignment/>
    </xf>
    <xf numFmtId="0" fontId="28" fillId="13" borderId="36" xfId="0" applyFont="1" applyFill="1" applyBorder="1" applyAlignment="1">
      <alignment/>
    </xf>
    <xf numFmtId="0" fontId="30" fillId="0" borderId="0" xfId="101" applyFont="1">
      <alignment/>
      <protection/>
    </xf>
    <xf numFmtId="0" fontId="19" fillId="0" borderId="0" xfId="101" applyFont="1">
      <alignment/>
      <protection/>
    </xf>
    <xf numFmtId="0" fontId="21" fillId="0" borderId="0" xfId="101" applyFont="1">
      <alignment/>
      <protection/>
    </xf>
    <xf numFmtId="0" fontId="14" fillId="13" borderId="34" xfId="100" applyFont="1" applyFill="1" applyBorder="1">
      <alignment/>
      <protection/>
    </xf>
    <xf numFmtId="0" fontId="31" fillId="0" borderId="0" xfId="101" applyFont="1">
      <alignment/>
      <protection/>
    </xf>
    <xf numFmtId="39" fontId="1" fillId="0" borderId="0" xfId="0" applyNumberFormat="1" applyFont="1" applyAlignment="1">
      <alignment vertical="top"/>
    </xf>
    <xf numFmtId="14" fontId="7" fillId="0" borderId="25" xfId="98" applyNumberFormat="1" applyFont="1" applyFill="1" applyBorder="1" applyAlignment="1">
      <alignment horizontal="left"/>
      <protection/>
    </xf>
    <xf numFmtId="0" fontId="6" fillId="0" borderId="0" xfId="100" applyFont="1">
      <alignment/>
      <protection/>
    </xf>
    <xf numFmtId="0" fontId="85" fillId="0" borderId="0" xfId="101" applyFont="1">
      <alignment/>
      <protection/>
    </xf>
    <xf numFmtId="0" fontId="86" fillId="0" borderId="0" xfId="101" applyFont="1">
      <alignment/>
      <protection/>
    </xf>
    <xf numFmtId="39" fontId="86" fillId="0" borderId="0" xfId="69" applyNumberFormat="1" applyFont="1" applyAlignment="1">
      <alignment horizontal="right"/>
    </xf>
    <xf numFmtId="3" fontId="86" fillId="0" borderId="27" xfId="101" applyNumberFormat="1" applyFont="1" applyBorder="1">
      <alignment/>
      <protection/>
    </xf>
    <xf numFmtId="0" fontId="8" fillId="0" borderId="45" xfId="100" applyFont="1" applyBorder="1">
      <alignment/>
      <protection/>
    </xf>
    <xf numFmtId="0" fontId="8" fillId="0" borderId="46" xfId="100" applyFont="1" applyBorder="1">
      <alignment/>
      <protection/>
    </xf>
    <xf numFmtId="0" fontId="14" fillId="0" borderId="22" xfId="100" applyFont="1" applyBorder="1">
      <alignment/>
      <protection/>
    </xf>
    <xf numFmtId="0" fontId="8" fillId="0" borderId="19" xfId="100" applyFont="1" applyBorder="1">
      <alignment/>
      <protection/>
    </xf>
    <xf numFmtId="43" fontId="8" fillId="0" borderId="47" xfId="69" applyFont="1" applyBorder="1" applyAlignment="1">
      <alignment/>
    </xf>
    <xf numFmtId="0" fontId="8" fillId="0" borderId="45" xfId="100" applyFont="1" applyFill="1" applyBorder="1">
      <alignment/>
      <protection/>
    </xf>
    <xf numFmtId="3" fontId="86" fillId="0" borderId="0" xfId="100" applyNumberFormat="1" applyFont="1">
      <alignment/>
      <protection/>
    </xf>
    <xf numFmtId="0" fontId="7" fillId="0" borderId="0" xfId="99" applyFont="1">
      <alignment/>
      <protection/>
    </xf>
    <xf numFmtId="0" fontId="7" fillId="0" borderId="0" xfId="99" applyFont="1" applyBorder="1">
      <alignment/>
      <protection/>
    </xf>
    <xf numFmtId="0" fontId="6" fillId="0" borderId="37" xfId="99" applyFont="1" applyBorder="1">
      <alignment/>
      <protection/>
    </xf>
    <xf numFmtId="0" fontId="6" fillId="0" borderId="0" xfId="99" applyFont="1" applyBorder="1">
      <alignment/>
      <protection/>
    </xf>
    <xf numFmtId="0" fontId="7" fillId="0" borderId="68" xfId="99" applyFont="1" applyBorder="1">
      <alignment/>
      <protection/>
    </xf>
    <xf numFmtId="0" fontId="7" fillId="0" borderId="25" xfId="99" applyFont="1" applyBorder="1">
      <alignment/>
      <protection/>
    </xf>
    <xf numFmtId="0" fontId="7" fillId="0" borderId="25" xfId="99" applyFont="1" applyFill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13" borderId="23" xfId="101" applyFont="1" applyFill="1" applyBorder="1">
      <alignment/>
      <protection/>
    </xf>
    <xf numFmtId="0" fontId="7" fillId="13" borderId="40" xfId="101" applyFont="1" applyFill="1" applyBorder="1">
      <alignment/>
      <protection/>
    </xf>
    <xf numFmtId="0" fontId="6" fillId="13" borderId="23" xfId="101" applyFont="1" applyFill="1" applyBorder="1">
      <alignment/>
      <protection/>
    </xf>
    <xf numFmtId="0" fontId="6" fillId="0" borderId="74" xfId="101" applyFont="1" applyBorder="1">
      <alignment/>
      <protection/>
    </xf>
    <xf numFmtId="0" fontId="6" fillId="0" borderId="40" xfId="101" applyFont="1" applyBorder="1">
      <alignment/>
      <protection/>
    </xf>
    <xf numFmtId="0" fontId="6" fillId="0" borderId="21" xfId="101" applyFont="1" applyBorder="1">
      <alignment/>
      <protection/>
    </xf>
    <xf numFmtId="0" fontId="7" fillId="0" borderId="21" xfId="101" applyFont="1" applyBorder="1" applyAlignment="1">
      <alignment wrapText="1"/>
      <protection/>
    </xf>
    <xf numFmtId="0" fontId="7" fillId="0" borderId="21" xfId="101" applyFont="1" applyBorder="1">
      <alignment/>
      <protection/>
    </xf>
    <xf numFmtId="0" fontId="7" fillId="0" borderId="26" xfId="101" applyFont="1" applyBorder="1">
      <alignment/>
      <protection/>
    </xf>
    <xf numFmtId="0" fontId="7" fillId="0" borderId="40" xfId="101" applyFont="1" applyBorder="1">
      <alignment/>
      <protection/>
    </xf>
    <xf numFmtId="0" fontId="7" fillId="0" borderId="75" xfId="101" applyFont="1" applyBorder="1">
      <alignment/>
      <protection/>
    </xf>
    <xf numFmtId="0" fontId="7" fillId="0" borderId="74" xfId="101" applyFont="1" applyBorder="1" applyAlignment="1">
      <alignment wrapText="1"/>
      <protection/>
    </xf>
    <xf numFmtId="0" fontId="7" fillId="0" borderId="49" xfId="101" applyFont="1" applyBorder="1">
      <alignment/>
      <protection/>
    </xf>
    <xf numFmtId="0" fontId="7" fillId="0" borderId="76" xfId="101" applyFont="1" applyBorder="1">
      <alignment/>
      <protection/>
    </xf>
    <xf numFmtId="0" fontId="7" fillId="0" borderId="64" xfId="101" applyFont="1" applyBorder="1">
      <alignment/>
      <protection/>
    </xf>
    <xf numFmtId="0" fontId="7" fillId="13" borderId="27" xfId="101" applyFont="1" applyFill="1" applyBorder="1">
      <alignment/>
      <protection/>
    </xf>
    <xf numFmtId="0" fontId="6" fillId="13" borderId="27" xfId="101" applyFont="1" applyFill="1" applyBorder="1">
      <alignment/>
      <protection/>
    </xf>
    <xf numFmtId="0" fontId="7" fillId="0" borderId="23" xfId="101" applyFont="1" applyBorder="1">
      <alignment/>
      <protection/>
    </xf>
    <xf numFmtId="0" fontId="6" fillId="13" borderId="23" xfId="101" applyFont="1" applyFill="1" applyBorder="1" applyAlignment="1">
      <alignment horizontal="right"/>
      <protection/>
    </xf>
    <xf numFmtId="0" fontId="6" fillId="13" borderId="41" xfId="101" applyFont="1" applyFill="1" applyBorder="1" applyAlignment="1">
      <alignment horizontal="right"/>
      <protection/>
    </xf>
    <xf numFmtId="172" fontId="6" fillId="13" borderId="23" xfId="69" applyNumberFormat="1" applyFont="1" applyFill="1" applyBorder="1" applyAlignment="1">
      <alignment horizontal="right"/>
    </xf>
    <xf numFmtId="172" fontId="6" fillId="13" borderId="41" xfId="69" applyNumberFormat="1" applyFont="1" applyFill="1" applyBorder="1" applyAlignment="1">
      <alignment horizontal="right"/>
    </xf>
    <xf numFmtId="172" fontId="7" fillId="0" borderId="40" xfId="69" applyNumberFormat="1" applyFont="1" applyBorder="1" applyAlignment="1">
      <alignment horizontal="right"/>
    </xf>
    <xf numFmtId="172" fontId="7" fillId="0" borderId="21" xfId="69" applyNumberFormat="1" applyFont="1" applyBorder="1" applyAlignment="1">
      <alignment horizontal="right"/>
    </xf>
    <xf numFmtId="172" fontId="7" fillId="0" borderId="25" xfId="69" applyNumberFormat="1" applyFont="1" applyBorder="1" applyAlignment="1">
      <alignment/>
    </xf>
    <xf numFmtId="172" fontId="7" fillId="0" borderId="21" xfId="69" applyNumberFormat="1" applyFont="1" applyBorder="1" applyAlignment="1">
      <alignment/>
    </xf>
    <xf numFmtId="172" fontId="7" fillId="0" borderId="64" xfId="69" applyNumberFormat="1" applyFont="1" applyBorder="1" applyAlignment="1">
      <alignment horizontal="right"/>
    </xf>
    <xf numFmtId="172" fontId="7" fillId="0" borderId="40" xfId="69" applyNumberFormat="1" applyFont="1" applyBorder="1" applyAlignment="1">
      <alignment/>
    </xf>
    <xf numFmtId="172" fontId="7" fillId="0" borderId="43" xfId="69" applyNumberFormat="1" applyFont="1" applyBorder="1" applyAlignment="1">
      <alignment/>
    </xf>
    <xf numFmtId="172" fontId="7" fillId="0" borderId="74" xfId="69" applyNumberFormat="1" applyFont="1" applyBorder="1" applyAlignment="1">
      <alignment/>
    </xf>
    <xf numFmtId="172" fontId="7" fillId="0" borderId="77" xfId="69" applyNumberFormat="1" applyFont="1" applyBorder="1" applyAlignment="1">
      <alignment/>
    </xf>
    <xf numFmtId="172" fontId="7" fillId="0" borderId="64" xfId="69" applyNumberFormat="1" applyFont="1" applyBorder="1" applyAlignment="1">
      <alignment/>
    </xf>
    <xf numFmtId="172" fontId="6" fillId="13" borderId="27" xfId="69" applyNumberFormat="1" applyFont="1" applyFill="1" applyBorder="1" applyAlignment="1">
      <alignment horizontal="right"/>
    </xf>
    <xf numFmtId="172" fontId="7" fillId="0" borderId="23" xfId="69" applyNumberFormat="1" applyFont="1" applyBorder="1" applyAlignment="1">
      <alignment horizontal="right"/>
    </xf>
    <xf numFmtId="172" fontId="6" fillId="13" borderId="67" xfId="69" applyNumberFormat="1" applyFont="1" applyFill="1" applyBorder="1" applyAlignment="1">
      <alignment horizontal="right"/>
    </xf>
    <xf numFmtId="172" fontId="7" fillId="0" borderId="23" xfId="69" applyNumberFormat="1" applyFont="1" applyBorder="1" applyAlignment="1">
      <alignment/>
    </xf>
    <xf numFmtId="172" fontId="7" fillId="0" borderId="41" xfId="69" applyNumberFormat="1" applyFont="1" applyBorder="1" applyAlignment="1">
      <alignment/>
    </xf>
    <xf numFmtId="3" fontId="85" fillId="0" borderId="0" xfId="101" applyNumberFormat="1" applyFont="1" applyBorder="1">
      <alignment/>
      <protection/>
    </xf>
    <xf numFmtId="172" fontId="86" fillId="0" borderId="0" xfId="101" applyNumberFormat="1" applyFont="1">
      <alignment/>
      <protection/>
    </xf>
    <xf numFmtId="49" fontId="11" fillId="0" borderId="0" xfId="101" applyNumberFormat="1" applyFont="1">
      <alignment/>
      <protection/>
    </xf>
    <xf numFmtId="49" fontId="11" fillId="0" borderId="0" xfId="101" applyNumberFormat="1" applyFont="1" applyAlignment="1">
      <alignment horizontal="right"/>
      <protection/>
    </xf>
    <xf numFmtId="49" fontId="8" fillId="0" borderId="0" xfId="101" applyNumberFormat="1" applyFont="1">
      <alignment/>
      <protection/>
    </xf>
    <xf numFmtId="3" fontId="8" fillId="0" borderId="0" xfId="101" applyNumberFormat="1" applyFont="1" applyAlignment="1">
      <alignment horizontal="right"/>
      <protection/>
    </xf>
    <xf numFmtId="178" fontId="86" fillId="0" borderId="0" xfId="0" applyNumberFormat="1" applyFont="1" applyAlignment="1">
      <alignment/>
    </xf>
    <xf numFmtId="172" fontId="67" fillId="0" borderId="0" xfId="0" applyNumberFormat="1" applyFont="1" applyAlignment="1">
      <alignment/>
    </xf>
    <xf numFmtId="43" fontId="8" fillId="0" borderId="0" xfId="101" applyNumberFormat="1" applyFont="1">
      <alignment/>
      <protection/>
    </xf>
    <xf numFmtId="0" fontId="51" fillId="0" borderId="0" xfId="96" applyFont="1">
      <alignment/>
      <protection/>
    </xf>
    <xf numFmtId="0" fontId="57" fillId="0" borderId="0" xfId="96" applyFont="1">
      <alignment/>
      <protection/>
    </xf>
    <xf numFmtId="0" fontId="4" fillId="0" borderId="0" xfId="96">
      <alignment/>
      <protection/>
    </xf>
    <xf numFmtId="0" fontId="53" fillId="0" borderId="40" xfId="96" applyFont="1" applyBorder="1" applyAlignment="1">
      <alignment horizontal="center"/>
      <protection/>
    </xf>
    <xf numFmtId="0" fontId="54" fillId="0" borderId="40" xfId="96" applyFont="1" applyBorder="1" applyAlignment="1">
      <alignment horizontal="center"/>
      <protection/>
    </xf>
    <xf numFmtId="0" fontId="54" fillId="0" borderId="44" xfId="96" applyFont="1" applyBorder="1" applyAlignment="1">
      <alignment horizontal="center"/>
      <protection/>
    </xf>
    <xf numFmtId="0" fontId="54" fillId="0" borderId="27" xfId="96" applyFont="1" applyBorder="1" applyAlignment="1">
      <alignment horizontal="center"/>
      <protection/>
    </xf>
    <xf numFmtId="0" fontId="55" fillId="0" borderId="23" xfId="96" applyFont="1" applyBorder="1">
      <alignment/>
      <protection/>
    </xf>
    <xf numFmtId="172" fontId="56" fillId="0" borderId="28" xfId="69" applyNumberFormat="1" applyFont="1" applyBorder="1" applyAlignment="1">
      <alignment horizontal="center"/>
    </xf>
    <xf numFmtId="172" fontId="56" fillId="0" borderId="30" xfId="69" applyNumberFormat="1" applyFont="1" applyBorder="1" applyAlignment="1">
      <alignment/>
    </xf>
    <xf numFmtId="172" fontId="56" fillId="0" borderId="62" xfId="69" applyNumberFormat="1" applyFont="1" applyBorder="1" applyAlignment="1">
      <alignment horizontal="center"/>
    </xf>
    <xf numFmtId="172" fontId="56" fillId="0" borderId="40" xfId="69" applyNumberFormat="1" applyFont="1" applyBorder="1" applyAlignment="1">
      <alignment horizontal="center"/>
    </xf>
    <xf numFmtId="172" fontId="53" fillId="0" borderId="40" xfId="69" applyNumberFormat="1" applyFont="1" applyBorder="1" applyAlignment="1">
      <alignment horizontal="center"/>
    </xf>
    <xf numFmtId="172" fontId="56" fillId="0" borderId="40" xfId="69" applyNumberFormat="1" applyFont="1" applyBorder="1" applyAlignment="1">
      <alignment/>
    </xf>
    <xf numFmtId="0" fontId="56" fillId="0" borderId="75" xfId="96" applyFont="1" applyBorder="1">
      <alignment/>
      <protection/>
    </xf>
    <xf numFmtId="172" fontId="56" fillId="0" borderId="50" xfId="69" applyNumberFormat="1" applyFont="1" applyBorder="1" applyAlignment="1">
      <alignment horizontal="center"/>
    </xf>
    <xf numFmtId="172" fontId="56" fillId="0" borderId="51" xfId="69" applyNumberFormat="1" applyFont="1" applyBorder="1" applyAlignment="1">
      <alignment/>
    </xf>
    <xf numFmtId="172" fontId="56" fillId="0" borderId="51" xfId="69" applyNumberFormat="1" applyFont="1" applyBorder="1" applyAlignment="1">
      <alignment horizontal="center"/>
    </xf>
    <xf numFmtId="172" fontId="56" fillId="0" borderId="73" xfId="69" applyNumberFormat="1" applyFont="1" applyBorder="1" applyAlignment="1">
      <alignment/>
    </xf>
    <xf numFmtId="0" fontId="56" fillId="0" borderId="53" xfId="96" applyFont="1" applyBorder="1">
      <alignment/>
      <protection/>
    </xf>
    <xf numFmtId="172" fontId="56" fillId="0" borderId="31" xfId="69" applyNumberFormat="1" applyFont="1" applyBorder="1" applyAlignment="1">
      <alignment/>
    </xf>
    <xf numFmtId="172" fontId="56" fillId="0" borderId="32" xfId="69" applyNumberFormat="1" applyFont="1" applyBorder="1" applyAlignment="1">
      <alignment/>
    </xf>
    <xf numFmtId="172" fontId="56" fillId="0" borderId="32" xfId="69" applyNumberFormat="1" applyFont="1" applyBorder="1" applyAlignment="1">
      <alignment horizontal="center"/>
    </xf>
    <xf numFmtId="172" fontId="56" fillId="0" borderId="24" xfId="69" applyNumberFormat="1" applyFont="1" applyBorder="1" applyAlignment="1">
      <alignment/>
    </xf>
    <xf numFmtId="0" fontId="56" fillId="0" borderId="49" xfId="96" applyFont="1" applyBorder="1">
      <alignment/>
      <protection/>
    </xf>
    <xf numFmtId="172" fontId="56" fillId="0" borderId="38" xfId="69" applyNumberFormat="1" applyFont="1" applyBorder="1" applyAlignment="1">
      <alignment/>
    </xf>
    <xf numFmtId="172" fontId="56" fillId="0" borderId="33" xfId="69" applyNumberFormat="1" applyFont="1" applyBorder="1" applyAlignment="1">
      <alignment/>
    </xf>
    <xf numFmtId="172" fontId="56" fillId="0" borderId="33" xfId="69" applyNumberFormat="1" applyFont="1" applyBorder="1" applyAlignment="1">
      <alignment horizontal="center"/>
    </xf>
    <xf numFmtId="172" fontId="56" fillId="0" borderId="39" xfId="69" applyNumberFormat="1" applyFont="1" applyBorder="1" applyAlignment="1">
      <alignment/>
    </xf>
    <xf numFmtId="0" fontId="53" fillId="0" borderId="22" xfId="96" applyFont="1" applyBorder="1">
      <alignment/>
      <protection/>
    </xf>
    <xf numFmtId="172" fontId="52" fillId="0" borderId="34" xfId="96" applyNumberFormat="1" applyFont="1" applyBorder="1">
      <alignment/>
      <protection/>
    </xf>
    <xf numFmtId="172" fontId="52" fillId="0" borderId="36" xfId="96" applyNumberFormat="1" applyFont="1" applyBorder="1">
      <alignment/>
      <protection/>
    </xf>
    <xf numFmtId="43" fontId="4" fillId="0" borderId="0" xfId="96" applyNumberFormat="1">
      <alignment/>
      <protection/>
    </xf>
    <xf numFmtId="0" fontId="29" fillId="0" borderId="0" xfId="96" applyFont="1">
      <alignment/>
      <protection/>
    </xf>
    <xf numFmtId="172" fontId="87" fillId="0" borderId="35" xfId="96" applyNumberFormat="1" applyFont="1" applyBorder="1">
      <alignment/>
      <protection/>
    </xf>
    <xf numFmtId="172" fontId="4" fillId="0" borderId="0" xfId="96" applyNumberFormat="1">
      <alignment/>
      <protection/>
    </xf>
    <xf numFmtId="3" fontId="86" fillId="0" borderId="0" xfId="100" applyNumberFormat="1" applyFont="1" applyFill="1">
      <alignment/>
      <protection/>
    </xf>
    <xf numFmtId="0" fontId="56" fillId="0" borderId="55" xfId="96" applyFont="1" applyBorder="1">
      <alignment/>
      <protection/>
    </xf>
    <xf numFmtId="0" fontId="56" fillId="0" borderId="22" xfId="96" applyFont="1" applyBorder="1">
      <alignment/>
      <protection/>
    </xf>
    <xf numFmtId="172" fontId="56" fillId="0" borderId="34" xfId="69" applyNumberFormat="1" applyFont="1" applyBorder="1" applyAlignment="1">
      <alignment/>
    </xf>
    <xf numFmtId="172" fontId="56" fillId="0" borderId="78" xfId="69" applyNumberFormat="1" applyFont="1" applyBorder="1" applyAlignment="1">
      <alignment/>
    </xf>
    <xf numFmtId="172" fontId="56" fillId="0" borderId="78" xfId="69" applyNumberFormat="1" applyFont="1" applyBorder="1" applyAlignment="1">
      <alignment horizontal="center"/>
    </xf>
    <xf numFmtId="172" fontId="56" fillId="0" borderId="35" xfId="69" applyNumberFormat="1" applyFont="1" applyBorder="1" applyAlignment="1">
      <alignment horizontal="center"/>
    </xf>
    <xf numFmtId="172" fontId="56" fillId="0" borderId="36" xfId="69" applyNumberFormat="1" applyFont="1" applyBorder="1" applyAlignment="1">
      <alignment/>
    </xf>
    <xf numFmtId="172" fontId="7" fillId="0" borderId="20" xfId="69" applyNumberFormat="1" applyFont="1" applyBorder="1" applyAlignment="1">
      <alignment horizontal="right"/>
    </xf>
    <xf numFmtId="172" fontId="8" fillId="0" borderId="0" xfId="69" applyNumberFormat="1" applyFont="1" applyFill="1" applyBorder="1" applyAlignment="1">
      <alignment horizontal="right"/>
    </xf>
    <xf numFmtId="172" fontId="8" fillId="0" borderId="0" xfId="69" applyNumberFormat="1" applyFont="1" applyFill="1" applyBorder="1" applyAlignment="1">
      <alignment/>
    </xf>
    <xf numFmtId="172" fontId="8" fillId="0" borderId="0" xfId="101" applyNumberFormat="1" applyFont="1" applyAlignment="1">
      <alignment horizontal="right"/>
      <protection/>
    </xf>
    <xf numFmtId="0" fontId="7" fillId="0" borderId="23" xfId="101" applyFont="1" applyFill="1" applyBorder="1">
      <alignment/>
      <protection/>
    </xf>
    <xf numFmtId="0" fontId="4" fillId="0" borderId="0" xfId="97">
      <alignment/>
      <protection/>
    </xf>
    <xf numFmtId="0" fontId="53" fillId="0" borderId="23" xfId="97" applyFont="1" applyBorder="1" applyAlignment="1">
      <alignment horizontal="center" vertical="center" wrapText="1"/>
      <protection/>
    </xf>
    <xf numFmtId="0" fontId="53" fillId="0" borderId="79" xfId="97" applyFont="1" applyBorder="1" applyAlignment="1">
      <alignment horizontal="center" vertical="center"/>
      <protection/>
    </xf>
    <xf numFmtId="0" fontId="53" fillId="0" borderId="80" xfId="97" applyFont="1" applyBorder="1" applyAlignment="1">
      <alignment horizontal="center" vertical="center"/>
      <protection/>
    </xf>
    <xf numFmtId="0" fontId="53" fillId="0" borderId="81" xfId="97" applyFont="1" applyBorder="1" applyAlignment="1">
      <alignment horizontal="center" vertical="center" wrapText="1"/>
      <protection/>
    </xf>
    <xf numFmtId="0" fontId="54" fillId="0" borderId="82" xfId="97" applyFont="1" applyBorder="1" applyAlignment="1">
      <alignment horizontal="center"/>
      <protection/>
    </xf>
    <xf numFmtId="0" fontId="58" fillId="0" borderId="52" xfId="97" applyFont="1" applyBorder="1" applyAlignment="1">
      <alignment horizontal="center" vertical="center"/>
      <protection/>
    </xf>
    <xf numFmtId="14" fontId="58" fillId="0" borderId="46" xfId="97" applyNumberFormat="1" applyFont="1" applyBorder="1" applyAlignment="1">
      <alignment horizontal="center" vertical="center"/>
      <protection/>
    </xf>
    <xf numFmtId="3" fontId="58" fillId="0" borderId="46" xfId="97" applyNumberFormat="1" applyFont="1" applyBorder="1" applyAlignment="1">
      <alignment horizontal="right" vertical="center" wrapText="1"/>
      <protection/>
    </xf>
    <xf numFmtId="3" fontId="58" fillId="0" borderId="46" xfId="97" applyNumberFormat="1" applyFont="1" applyBorder="1" applyAlignment="1">
      <alignment horizontal="right" vertical="center"/>
      <protection/>
    </xf>
    <xf numFmtId="3" fontId="54" fillId="0" borderId="83" xfId="97" applyNumberFormat="1" applyFont="1" applyBorder="1" applyAlignment="1">
      <alignment horizontal="center" vertical="center"/>
      <protection/>
    </xf>
    <xf numFmtId="0" fontId="29" fillId="0" borderId="0" xfId="97" applyFont="1">
      <alignment/>
      <protection/>
    </xf>
    <xf numFmtId="3" fontId="29" fillId="0" borderId="0" xfId="97" applyNumberFormat="1" applyFont="1">
      <alignment/>
      <protection/>
    </xf>
    <xf numFmtId="0" fontId="54" fillId="0" borderId="84" xfId="97" applyFont="1" applyBorder="1" applyAlignment="1">
      <alignment horizontal="center"/>
      <protection/>
    </xf>
    <xf numFmtId="0" fontId="58" fillId="0" borderId="85" xfId="97" applyFont="1" applyBorder="1" applyAlignment="1">
      <alignment horizontal="center" vertical="center"/>
      <protection/>
    </xf>
    <xf numFmtId="14" fontId="58" fillId="0" borderId="32" xfId="97" applyNumberFormat="1" applyFont="1" applyBorder="1" applyAlignment="1">
      <alignment horizontal="center" vertical="center"/>
      <protection/>
    </xf>
    <xf numFmtId="3" fontId="58" fillId="0" borderId="32" xfId="97" applyNumberFormat="1" applyFont="1" applyBorder="1" applyAlignment="1">
      <alignment horizontal="right" vertical="center" wrapText="1"/>
      <protection/>
    </xf>
    <xf numFmtId="3" fontId="58" fillId="0" borderId="32" xfId="97" applyNumberFormat="1" applyFont="1" applyBorder="1" applyAlignment="1">
      <alignment horizontal="right" vertical="center"/>
      <protection/>
    </xf>
    <xf numFmtId="3" fontId="54" fillId="0" borderId="86" xfId="97" applyNumberFormat="1" applyFont="1" applyBorder="1" applyAlignment="1">
      <alignment horizontal="center" vertical="center"/>
      <protection/>
    </xf>
    <xf numFmtId="3" fontId="58" fillId="0" borderId="87" xfId="97" applyNumberFormat="1" applyFont="1" applyFill="1" applyBorder="1" applyAlignment="1">
      <alignment horizontal="right" vertical="center" wrapText="1"/>
      <protection/>
    </xf>
    <xf numFmtId="0" fontId="29" fillId="0" borderId="0" xfId="97" applyFont="1" applyBorder="1">
      <alignment/>
      <protection/>
    </xf>
    <xf numFmtId="0" fontId="54" fillId="0" borderId="45" xfId="97" applyFont="1" applyBorder="1" applyAlignment="1">
      <alignment horizontal="center"/>
      <protection/>
    </xf>
    <xf numFmtId="3" fontId="4" fillId="0" borderId="46" xfId="97" applyNumberFormat="1" applyBorder="1">
      <alignment/>
      <protection/>
    </xf>
    <xf numFmtId="0" fontId="4" fillId="0" borderId="46" xfId="97" applyBorder="1">
      <alignment/>
      <protection/>
    </xf>
    <xf numFmtId="3" fontId="59" fillId="0" borderId="46" xfId="97" applyNumberFormat="1" applyFont="1" applyBorder="1" applyAlignment="1">
      <alignment horizontal="right" vertical="center" wrapText="1"/>
      <protection/>
    </xf>
    <xf numFmtId="3" fontId="59" fillId="0" borderId="46" xfId="97" applyNumberFormat="1" applyFont="1" applyBorder="1" applyAlignment="1">
      <alignment horizontal="right" vertical="center"/>
      <protection/>
    </xf>
    <xf numFmtId="0" fontId="4" fillId="0" borderId="47" xfId="97" applyBorder="1">
      <alignment/>
      <protection/>
    </xf>
    <xf numFmtId="0" fontId="54" fillId="0" borderId="31" xfId="97" applyFont="1" applyBorder="1" applyAlignment="1">
      <alignment horizontal="center"/>
      <protection/>
    </xf>
    <xf numFmtId="3" fontId="4" fillId="0" borderId="32" xfId="97" applyNumberFormat="1" applyBorder="1">
      <alignment/>
      <protection/>
    </xf>
    <xf numFmtId="0" fontId="4" fillId="0" borderId="32" xfId="97" applyBorder="1">
      <alignment/>
      <protection/>
    </xf>
    <xf numFmtId="3" fontId="59" fillId="0" borderId="32" xfId="97" applyNumberFormat="1" applyFont="1" applyBorder="1" applyAlignment="1">
      <alignment horizontal="right" vertical="center" wrapText="1"/>
      <protection/>
    </xf>
    <xf numFmtId="3" fontId="59" fillId="0" borderId="32" xfId="97" applyNumberFormat="1" applyFont="1" applyBorder="1" applyAlignment="1">
      <alignment horizontal="right" vertical="center"/>
      <protection/>
    </xf>
    <xf numFmtId="0" fontId="4" fillId="0" borderId="24" xfId="97" applyBorder="1">
      <alignment/>
      <protection/>
    </xf>
    <xf numFmtId="0" fontId="54" fillId="0" borderId="38" xfId="97" applyFont="1" applyBorder="1" applyAlignment="1">
      <alignment horizontal="center"/>
      <protection/>
    </xf>
    <xf numFmtId="3" fontId="4" fillId="0" borderId="33" xfId="97" applyNumberFormat="1" applyBorder="1">
      <alignment/>
      <protection/>
    </xf>
    <xf numFmtId="0" fontId="4" fillId="0" borderId="33" xfId="97" applyBorder="1">
      <alignment/>
      <protection/>
    </xf>
    <xf numFmtId="3" fontId="59" fillId="0" borderId="33" xfId="97" applyNumberFormat="1" applyFont="1" applyBorder="1" applyAlignment="1">
      <alignment horizontal="right" vertical="center" wrapText="1"/>
      <protection/>
    </xf>
    <xf numFmtId="3" fontId="59" fillId="0" borderId="33" xfId="97" applyNumberFormat="1" applyFont="1" applyBorder="1" applyAlignment="1">
      <alignment horizontal="right" vertical="center"/>
      <protection/>
    </xf>
    <xf numFmtId="0" fontId="4" fillId="0" borderId="39" xfId="97" applyBorder="1">
      <alignment/>
      <protection/>
    </xf>
    <xf numFmtId="3" fontId="51" fillId="0" borderId="88" xfId="72" applyNumberFormat="1" applyFont="1" applyBorder="1" applyAlignment="1">
      <alignment horizontal="right"/>
    </xf>
    <xf numFmtId="0" fontId="53" fillId="0" borderId="0" xfId="97" applyFont="1" applyBorder="1" applyAlignment="1">
      <alignment horizontal="center"/>
      <protection/>
    </xf>
    <xf numFmtId="3" fontId="51" fillId="0" borderId="0" xfId="72" applyNumberFormat="1" applyFont="1" applyBorder="1" applyAlignment="1">
      <alignment horizontal="right"/>
    </xf>
    <xf numFmtId="3" fontId="59" fillId="0" borderId="0" xfId="97" applyNumberFormat="1" applyFont="1" applyBorder="1" applyAlignment="1">
      <alignment horizontal="right" vertical="center"/>
      <protection/>
    </xf>
    <xf numFmtId="0" fontId="4" fillId="0" borderId="0" xfId="97" applyBorder="1">
      <alignment/>
      <protection/>
    </xf>
    <xf numFmtId="0" fontId="59" fillId="0" borderId="0" xfId="97" applyFont="1" applyBorder="1" applyAlignment="1">
      <alignment horizontal="center" vertical="center"/>
      <protection/>
    </xf>
    <xf numFmtId="0" fontId="58" fillId="0" borderId="0" xfId="97" applyFont="1">
      <alignment/>
      <protection/>
    </xf>
    <xf numFmtId="0" fontId="54" fillId="0" borderId="0" xfId="97" applyFont="1">
      <alignment/>
      <protection/>
    </xf>
    <xf numFmtId="3" fontId="58" fillId="0" borderId="32" xfId="97" applyNumberFormat="1" applyFont="1" applyFill="1" applyBorder="1" applyAlignment="1">
      <alignment horizontal="right" vertical="center" wrapText="1"/>
      <protection/>
    </xf>
    <xf numFmtId="0" fontId="60" fillId="0" borderId="0" xfId="101" applyFont="1" applyBorder="1">
      <alignment/>
      <protection/>
    </xf>
    <xf numFmtId="0" fontId="23" fillId="0" borderId="37" xfId="98" applyFont="1" applyBorder="1" applyAlignment="1">
      <alignment horizontal="center"/>
      <protection/>
    </xf>
    <xf numFmtId="0" fontId="23" fillId="0" borderId="0" xfId="98" applyFont="1" applyBorder="1" applyAlignment="1">
      <alignment horizontal="center"/>
      <protection/>
    </xf>
    <xf numFmtId="0" fontId="23" fillId="0" borderId="69" xfId="98" applyFont="1" applyBorder="1" applyAlignment="1">
      <alignment horizontal="center"/>
      <protection/>
    </xf>
    <xf numFmtId="0" fontId="6" fillId="13" borderId="0" xfId="101" applyFont="1" applyFill="1" applyBorder="1" applyAlignment="1">
      <alignment wrapText="1"/>
      <protection/>
    </xf>
    <xf numFmtId="0" fontId="8" fillId="13" borderId="0" xfId="101" applyFont="1" applyFill="1" applyBorder="1" applyAlignment="1">
      <alignment/>
      <protection/>
    </xf>
    <xf numFmtId="0" fontId="11" fillId="13" borderId="0" xfId="101" applyFont="1" applyFill="1" applyBorder="1" applyAlignment="1">
      <alignment horizontal="center"/>
      <protection/>
    </xf>
    <xf numFmtId="0" fontId="14" fillId="0" borderId="41" xfId="100" applyFont="1" applyBorder="1" applyAlignment="1">
      <alignment horizontal="center"/>
      <protection/>
    </xf>
    <xf numFmtId="0" fontId="6" fillId="0" borderId="0" xfId="100" applyFont="1" applyAlignment="1">
      <alignment horizontal="center"/>
      <protection/>
    </xf>
    <xf numFmtId="0" fontId="6" fillId="0" borderId="0" xfId="101" applyFont="1" applyAlignment="1">
      <alignment horizontal="center"/>
      <protection/>
    </xf>
    <xf numFmtId="0" fontId="7" fillId="0" borderId="0" xfId="101" applyFont="1" applyAlignment="1">
      <alignment horizontal="center"/>
      <protection/>
    </xf>
    <xf numFmtId="0" fontId="17" fillId="13" borderId="40" xfId="101" applyFont="1" applyFill="1" applyBorder="1" applyAlignment="1">
      <alignment wrapText="1"/>
      <protection/>
    </xf>
    <xf numFmtId="0" fontId="11" fillId="13" borderId="27" xfId="101" applyFont="1" applyFill="1" applyBorder="1" applyAlignment="1">
      <alignment/>
      <protection/>
    </xf>
    <xf numFmtId="0" fontId="17" fillId="13" borderId="73" xfId="101" applyFont="1" applyFill="1" applyBorder="1" applyAlignment="1">
      <alignment wrapText="1"/>
      <protection/>
    </xf>
    <xf numFmtId="0" fontId="11" fillId="13" borderId="89" xfId="101" applyFont="1" applyFill="1" applyBorder="1" applyAlignment="1">
      <alignment/>
      <protection/>
    </xf>
    <xf numFmtId="0" fontId="6" fillId="0" borderId="0" xfId="101" applyFont="1" applyBorder="1" applyAlignment="1">
      <alignment/>
      <protection/>
    </xf>
    <xf numFmtId="0" fontId="8" fillId="0" borderId="0" xfId="101" applyFont="1" applyAlignment="1">
      <alignment/>
      <protection/>
    </xf>
    <xf numFmtId="0" fontId="32" fillId="0" borderId="0" xfId="101" applyFont="1" applyAlignment="1">
      <alignment horizontal="left"/>
      <protection/>
    </xf>
    <xf numFmtId="0" fontId="32" fillId="0" borderId="0" xfId="101" applyFont="1" applyAlignment="1">
      <alignment horizontal="left"/>
      <protection/>
    </xf>
    <xf numFmtId="0" fontId="11" fillId="13" borderId="40" xfId="101" applyFont="1" applyFill="1" applyBorder="1" applyAlignment="1">
      <alignment horizontal="center" wrapText="1"/>
      <protection/>
    </xf>
    <xf numFmtId="0" fontId="11" fillId="13" borderId="44" xfId="101" applyFont="1" applyFill="1" applyBorder="1" applyAlignment="1">
      <alignment horizontal="center" wrapText="1"/>
      <protection/>
    </xf>
    <xf numFmtId="0" fontId="11" fillId="13" borderId="90" xfId="101" applyFont="1" applyFill="1" applyBorder="1" applyAlignment="1">
      <alignment horizontal="center"/>
      <protection/>
    </xf>
    <xf numFmtId="0" fontId="11" fillId="13" borderId="91" xfId="101" applyFont="1" applyFill="1" applyBorder="1" applyAlignment="1">
      <alignment horizontal="center"/>
      <protection/>
    </xf>
    <xf numFmtId="0" fontId="31" fillId="0" borderId="0" xfId="101" applyFont="1" applyAlignment="1">
      <alignment horizontal="left"/>
      <protection/>
    </xf>
    <xf numFmtId="0" fontId="31" fillId="0" borderId="0" xfId="101" applyFont="1" applyAlignment="1">
      <alignment horizontal="left"/>
      <protection/>
    </xf>
    <xf numFmtId="0" fontId="17" fillId="0" borderId="63" xfId="101" applyFont="1" applyBorder="1" applyAlignment="1">
      <alignment horizontal="right"/>
      <protection/>
    </xf>
    <xf numFmtId="0" fontId="17" fillId="0" borderId="0" xfId="101" applyFont="1" applyBorder="1" applyAlignment="1">
      <alignment horizontal="right"/>
      <protection/>
    </xf>
    <xf numFmtId="0" fontId="3" fillId="0" borderId="0" xfId="96" applyFont="1" applyAlignment="1">
      <alignment horizontal="center"/>
      <protection/>
    </xf>
    <xf numFmtId="11" fontId="51" fillId="0" borderId="40" xfId="96" applyNumberFormat="1" applyFont="1" applyBorder="1" applyAlignment="1">
      <alignment horizontal="center" textRotation="45"/>
      <protection/>
    </xf>
    <xf numFmtId="11" fontId="51" fillId="0" borderId="44" xfId="96" applyNumberFormat="1" applyFont="1" applyBorder="1" applyAlignment="1">
      <alignment horizontal="center" textRotation="45"/>
      <protection/>
    </xf>
    <xf numFmtId="11" fontId="51" fillId="0" borderId="27" xfId="96" applyNumberFormat="1" applyFont="1" applyBorder="1" applyAlignment="1">
      <alignment horizontal="center" textRotation="45"/>
      <protection/>
    </xf>
    <xf numFmtId="0" fontId="54" fillId="0" borderId="22" xfId="96" applyFont="1" applyBorder="1" applyAlignment="1">
      <alignment horizontal="center"/>
      <protection/>
    </xf>
    <xf numFmtId="0" fontId="54" fillId="0" borderId="41" xfId="96" applyFont="1" applyBorder="1" applyAlignment="1">
      <alignment horizontal="center"/>
      <protection/>
    </xf>
    <xf numFmtId="0" fontId="53" fillId="0" borderId="22" xfId="96" applyFont="1" applyBorder="1" applyAlignment="1">
      <alignment horizontal="center"/>
      <protection/>
    </xf>
    <xf numFmtId="0" fontId="53" fillId="0" borderId="41" xfId="96" applyFont="1" applyBorder="1" applyAlignment="1">
      <alignment horizontal="center"/>
      <protection/>
    </xf>
    <xf numFmtId="0" fontId="53" fillId="0" borderId="19" xfId="96" applyFont="1" applyBorder="1" applyAlignment="1">
      <alignment horizontal="center"/>
      <protection/>
    </xf>
    <xf numFmtId="0" fontId="25" fillId="0" borderId="0" xfId="96" applyFont="1" applyAlignment="1">
      <alignment horizontal="center"/>
      <protection/>
    </xf>
    <xf numFmtId="0" fontId="53" fillId="0" borderId="23" xfId="97" applyFont="1" applyBorder="1" applyAlignment="1">
      <alignment horizontal="center" vertical="center"/>
      <protection/>
    </xf>
    <xf numFmtId="0" fontId="53" fillId="0" borderId="81" xfId="97" applyFont="1" applyBorder="1" applyAlignment="1">
      <alignment horizontal="center" vertical="center"/>
      <protection/>
    </xf>
    <xf numFmtId="0" fontId="53" fillId="0" borderId="88" xfId="97" applyFont="1" applyBorder="1" applyAlignment="1">
      <alignment horizontal="center"/>
      <protection/>
    </xf>
    <xf numFmtId="0" fontId="51" fillId="0" borderId="0" xfId="97" applyFont="1" applyAlignment="1">
      <alignment horizontal="center"/>
      <protection/>
    </xf>
    <xf numFmtId="0" fontId="52" fillId="0" borderId="0" xfId="97" applyFont="1" applyAlignment="1">
      <alignment horizontal="center"/>
      <protection/>
    </xf>
    <xf numFmtId="0" fontId="53" fillId="0" borderId="34" xfId="97" applyFont="1" applyBorder="1" applyAlignment="1">
      <alignment horizontal="center" vertical="center"/>
      <protection/>
    </xf>
    <xf numFmtId="0" fontId="53" fillId="0" borderId="36" xfId="97" applyFont="1" applyBorder="1" applyAlignment="1">
      <alignment horizontal="center" vertical="center"/>
      <protection/>
    </xf>
    <xf numFmtId="0" fontId="53" fillId="0" borderId="23" xfId="97" applyFont="1" applyBorder="1" applyAlignment="1">
      <alignment horizontal="center" vertical="center" wrapText="1"/>
      <protection/>
    </xf>
    <xf numFmtId="0" fontId="53" fillId="0" borderId="81" xfId="97" applyFont="1" applyBorder="1" applyAlignment="1">
      <alignment horizontal="center" vertical="center" wrapText="1"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_Kapak bilanci" xfId="98"/>
    <cellStyle name="Normal_Kapak bilanci 2" xfId="99"/>
    <cellStyle name="Normal_Pasqyrat 2009 Lugano" xfId="100"/>
    <cellStyle name="Normal_Pasqyrat Financiare 10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5.7109375" style="161" customWidth="1"/>
    <col min="2" max="5" width="9.140625" style="161" customWidth="1"/>
    <col min="6" max="6" width="8.7109375" style="161" customWidth="1"/>
    <col min="7" max="7" width="14.00390625" style="161" customWidth="1"/>
    <col min="8" max="8" width="9.140625" style="161" customWidth="1"/>
    <col min="9" max="9" width="11.421875" style="161" customWidth="1"/>
    <col min="10" max="10" width="17.7109375" style="161" customWidth="1"/>
    <col min="11" max="11" width="11.8515625" style="161" customWidth="1"/>
    <col min="12" max="16384" width="9.140625" style="161" customWidth="1"/>
  </cols>
  <sheetData>
    <row r="2" spans="1:10" ht="16.5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</row>
    <row r="3" spans="1:10" s="165" customFormat="1" ht="15.75">
      <c r="A3" s="162"/>
      <c r="B3" s="163"/>
      <c r="C3" s="163"/>
      <c r="D3" s="163"/>
      <c r="E3" s="163"/>
      <c r="F3" s="163"/>
      <c r="G3" s="163"/>
      <c r="H3" s="163"/>
      <c r="I3" s="163"/>
      <c r="J3" s="164"/>
    </row>
    <row r="4" spans="1:11" ht="15.75">
      <c r="A4" s="300" t="s">
        <v>152</v>
      </c>
      <c r="B4" s="301"/>
      <c r="C4" s="301"/>
      <c r="D4" s="299"/>
      <c r="E4" s="299"/>
      <c r="F4" s="299"/>
      <c r="G4" s="302" t="s">
        <v>226</v>
      </c>
      <c r="H4" s="167"/>
      <c r="I4" s="167"/>
      <c r="J4" s="168"/>
      <c r="K4" s="165"/>
    </row>
    <row r="5" spans="1:11" ht="15.75">
      <c r="A5" s="300" t="s">
        <v>153</v>
      </c>
      <c r="B5" s="301"/>
      <c r="C5" s="301"/>
      <c r="D5" s="299"/>
      <c r="E5" s="299"/>
      <c r="F5" s="299"/>
      <c r="G5" s="298" t="s">
        <v>227</v>
      </c>
      <c r="H5" s="169"/>
      <c r="I5" s="169"/>
      <c r="J5" s="170"/>
      <c r="K5" s="165"/>
    </row>
    <row r="6" spans="1:11" ht="15.75">
      <c r="A6" s="300" t="s">
        <v>154</v>
      </c>
      <c r="B6" s="301"/>
      <c r="C6" s="301"/>
      <c r="D6" s="299"/>
      <c r="E6" s="299"/>
      <c r="F6" s="299"/>
      <c r="G6" s="303" t="s">
        <v>228</v>
      </c>
      <c r="H6" s="169"/>
      <c r="I6" s="169"/>
      <c r="J6" s="170"/>
      <c r="K6" s="165"/>
    </row>
    <row r="7" spans="1:11" ht="15.75">
      <c r="A7" s="300"/>
      <c r="B7" s="301"/>
      <c r="C7" s="301"/>
      <c r="D7" s="299"/>
      <c r="E7" s="299"/>
      <c r="F7" s="299"/>
      <c r="G7" s="304"/>
      <c r="H7" s="169"/>
      <c r="I7" s="169"/>
      <c r="J7" s="170"/>
      <c r="K7" s="165"/>
    </row>
    <row r="8" spans="1:11" ht="15.75">
      <c r="A8" s="300"/>
      <c r="B8" s="301"/>
      <c r="C8" s="301"/>
      <c r="D8" s="299"/>
      <c r="E8" s="299"/>
      <c r="F8" s="299"/>
      <c r="G8" s="304"/>
      <c r="H8" s="169"/>
      <c r="I8" s="169"/>
      <c r="J8" s="170"/>
      <c r="K8" s="165"/>
    </row>
    <row r="9" spans="1:11" ht="15.75">
      <c r="A9" s="300" t="s">
        <v>155</v>
      </c>
      <c r="B9" s="301"/>
      <c r="C9" s="301"/>
      <c r="D9" s="299"/>
      <c r="E9" s="299"/>
      <c r="F9" s="299"/>
      <c r="G9" s="303" t="s">
        <v>229</v>
      </c>
      <c r="H9" s="172"/>
      <c r="I9" s="172"/>
      <c r="J9" s="170"/>
      <c r="K9" s="165"/>
    </row>
    <row r="10" spans="1:11" ht="15.75">
      <c r="A10" s="300" t="s">
        <v>156</v>
      </c>
      <c r="B10" s="301"/>
      <c r="C10" s="301"/>
      <c r="D10" s="299"/>
      <c r="E10" s="299"/>
      <c r="F10" s="299"/>
      <c r="G10" s="306">
        <v>34685</v>
      </c>
      <c r="H10" s="169"/>
      <c r="I10" s="169"/>
      <c r="J10" s="170"/>
      <c r="K10" s="165"/>
    </row>
    <row r="11" spans="1:11" ht="15.75">
      <c r="A11" s="300"/>
      <c r="B11" s="301"/>
      <c r="C11" s="301"/>
      <c r="D11" s="299"/>
      <c r="E11" s="299"/>
      <c r="F11" s="299"/>
      <c r="G11" s="304"/>
      <c r="H11" s="169"/>
      <c r="I11" s="169"/>
      <c r="J11" s="170"/>
      <c r="K11" s="165"/>
    </row>
    <row r="12" spans="1:11" ht="15.75">
      <c r="A12" s="300" t="s">
        <v>157</v>
      </c>
      <c r="B12" s="301"/>
      <c r="C12" s="301"/>
      <c r="D12" s="299"/>
      <c r="E12" s="299"/>
      <c r="F12" s="299"/>
      <c r="G12" s="305" t="s">
        <v>230</v>
      </c>
      <c r="H12" s="172"/>
      <c r="I12" s="172"/>
      <c r="J12" s="170"/>
      <c r="K12" s="165"/>
    </row>
    <row r="13" spans="1:13" ht="13.5" customHeight="1">
      <c r="A13" s="173"/>
      <c r="B13" s="165"/>
      <c r="C13" s="165"/>
      <c r="D13" s="165"/>
      <c r="E13" s="165"/>
      <c r="F13" s="165"/>
      <c r="G13" s="169"/>
      <c r="H13" s="169"/>
      <c r="I13" s="169"/>
      <c r="J13" s="170"/>
      <c r="K13" s="165"/>
      <c r="M13" s="174"/>
    </row>
    <row r="14" spans="1:11" ht="15.75">
      <c r="A14" s="173"/>
      <c r="B14" s="165"/>
      <c r="C14" s="165"/>
      <c r="D14" s="165"/>
      <c r="E14" s="165"/>
      <c r="F14" s="165"/>
      <c r="G14" s="165"/>
      <c r="H14" s="165"/>
      <c r="I14" s="165"/>
      <c r="J14" s="175"/>
      <c r="K14" s="165"/>
    </row>
    <row r="15" spans="1:11" ht="15.75">
      <c r="A15" s="173"/>
      <c r="B15" s="165"/>
      <c r="C15" s="165"/>
      <c r="D15" s="165"/>
      <c r="E15" s="165"/>
      <c r="F15" s="165"/>
      <c r="G15" s="165"/>
      <c r="H15" s="165"/>
      <c r="I15" s="165"/>
      <c r="J15" s="175"/>
      <c r="K15" s="165"/>
    </row>
    <row r="16" spans="1:11" ht="15.75">
      <c r="A16" s="176"/>
      <c r="B16" s="177"/>
      <c r="C16" s="177"/>
      <c r="D16" s="177"/>
      <c r="E16" s="177"/>
      <c r="F16" s="177"/>
      <c r="G16" s="177"/>
      <c r="H16" s="177"/>
      <c r="I16" s="177"/>
      <c r="J16" s="175"/>
      <c r="K16" s="165"/>
    </row>
    <row r="17" spans="1:11" ht="15.75">
      <c r="A17" s="176"/>
      <c r="B17" s="177"/>
      <c r="C17" s="178"/>
      <c r="D17" s="178"/>
      <c r="E17" s="178"/>
      <c r="F17" s="177"/>
      <c r="G17" s="177"/>
      <c r="H17" s="177"/>
      <c r="I17" s="177"/>
      <c r="J17" s="175"/>
      <c r="K17" s="165"/>
    </row>
    <row r="18" spans="1:11" ht="15.75">
      <c r="A18" s="176"/>
      <c r="B18" s="177"/>
      <c r="C18" s="177"/>
      <c r="D18" s="177"/>
      <c r="E18" s="177"/>
      <c r="F18" s="177"/>
      <c r="G18" s="177"/>
      <c r="H18" s="177"/>
      <c r="I18" s="177"/>
      <c r="J18" s="175"/>
      <c r="K18" s="165"/>
    </row>
    <row r="19" spans="1:11" ht="15.75">
      <c r="A19" s="176"/>
      <c r="B19" s="177"/>
      <c r="C19" s="177"/>
      <c r="D19" s="177"/>
      <c r="E19" s="177"/>
      <c r="F19" s="177"/>
      <c r="G19" s="177"/>
      <c r="H19" s="177"/>
      <c r="I19" s="177"/>
      <c r="J19" s="175"/>
      <c r="K19" s="165"/>
    </row>
    <row r="20" spans="1:11" ht="15.75">
      <c r="A20" s="176"/>
      <c r="B20" s="177"/>
      <c r="C20" s="177"/>
      <c r="D20" s="177"/>
      <c r="E20" s="177"/>
      <c r="F20" s="177"/>
      <c r="G20" s="177"/>
      <c r="H20" s="177"/>
      <c r="I20" s="177"/>
      <c r="J20" s="175"/>
      <c r="K20" s="165"/>
    </row>
    <row r="21" spans="1:11" ht="15.75">
      <c r="A21" s="176"/>
      <c r="B21" s="177"/>
      <c r="C21" s="177"/>
      <c r="D21" s="177"/>
      <c r="E21" s="177"/>
      <c r="F21" s="177"/>
      <c r="G21" s="177"/>
      <c r="H21" s="177"/>
      <c r="I21" s="177"/>
      <c r="J21" s="175"/>
      <c r="K21" s="165"/>
    </row>
    <row r="22" spans="1:11" ht="15.75">
      <c r="A22" s="176"/>
      <c r="B22" s="177"/>
      <c r="C22" s="177"/>
      <c r="D22" s="177"/>
      <c r="E22" s="177"/>
      <c r="F22" s="177"/>
      <c r="G22" s="177"/>
      <c r="H22" s="177"/>
      <c r="I22" s="177"/>
      <c r="J22" s="175"/>
      <c r="K22" s="165"/>
    </row>
    <row r="23" spans="1:11" ht="21">
      <c r="A23" s="451" t="s">
        <v>158</v>
      </c>
      <c r="B23" s="452"/>
      <c r="C23" s="452"/>
      <c r="D23" s="452"/>
      <c r="E23" s="452"/>
      <c r="F23" s="452"/>
      <c r="G23" s="452"/>
      <c r="H23" s="452"/>
      <c r="I23" s="452"/>
      <c r="J23" s="453"/>
      <c r="K23" s="165"/>
    </row>
    <row r="24" spans="1:11" ht="15.75">
      <c r="A24" s="173"/>
      <c r="B24" s="165"/>
      <c r="C24" s="165"/>
      <c r="D24" s="165"/>
      <c r="E24" s="165"/>
      <c r="F24" s="165"/>
      <c r="G24" s="165"/>
      <c r="H24" s="165"/>
      <c r="I24" s="165"/>
      <c r="J24" s="175"/>
      <c r="K24" s="165"/>
    </row>
    <row r="25" spans="1:11" ht="15.75">
      <c r="A25" s="173"/>
      <c r="B25" s="165"/>
      <c r="C25" s="166"/>
      <c r="D25" s="166"/>
      <c r="E25" s="166"/>
      <c r="F25" s="166"/>
      <c r="G25" s="165"/>
      <c r="H25" s="165"/>
      <c r="I25" s="165"/>
      <c r="J25" s="175"/>
      <c r="K25" s="165"/>
    </row>
    <row r="26" spans="1:11" ht="15.75">
      <c r="A26" s="173"/>
      <c r="B26" s="165"/>
      <c r="C26" s="177" t="s">
        <v>159</v>
      </c>
      <c r="D26" s="177"/>
      <c r="E26" s="177"/>
      <c r="F26" s="177"/>
      <c r="G26" s="177"/>
      <c r="H26" s="177"/>
      <c r="I26" s="177"/>
      <c r="J26" s="179"/>
      <c r="K26" s="165"/>
    </row>
    <row r="27" spans="1:11" ht="15.75">
      <c r="A27" s="173"/>
      <c r="B27" s="165"/>
      <c r="C27" s="177" t="s">
        <v>160</v>
      </c>
      <c r="D27" s="177"/>
      <c r="E27" s="177"/>
      <c r="F27" s="177"/>
      <c r="G27" s="177"/>
      <c r="H27" s="177"/>
      <c r="I27" s="177"/>
      <c r="J27" s="179"/>
      <c r="K27" s="165"/>
    </row>
    <row r="28" spans="1:11" ht="15.75">
      <c r="A28" s="173"/>
      <c r="B28" s="165"/>
      <c r="C28" s="165"/>
      <c r="D28" s="165"/>
      <c r="E28" s="165"/>
      <c r="F28" s="165"/>
      <c r="G28" s="165"/>
      <c r="H28" s="165"/>
      <c r="I28" s="165"/>
      <c r="J28" s="175"/>
      <c r="K28" s="165"/>
    </row>
    <row r="29" spans="1:11" ht="15.75">
      <c r="A29" s="173"/>
      <c r="B29" s="165"/>
      <c r="C29" s="165"/>
      <c r="D29" s="165"/>
      <c r="E29" s="165"/>
      <c r="F29" s="165"/>
      <c r="G29" s="165"/>
      <c r="H29" s="165"/>
      <c r="I29" s="165"/>
      <c r="J29" s="175"/>
      <c r="K29" s="165"/>
    </row>
    <row r="30" spans="1:11" ht="15.75">
      <c r="A30" s="173"/>
      <c r="B30" s="165"/>
      <c r="C30" s="165"/>
      <c r="D30" s="165"/>
      <c r="E30" s="165"/>
      <c r="F30" s="165"/>
      <c r="G30" s="165"/>
      <c r="H30" s="165"/>
      <c r="I30" s="165"/>
      <c r="J30" s="175"/>
      <c r="K30" s="165"/>
    </row>
    <row r="31" spans="1:11" ht="21">
      <c r="A31" s="451" t="s">
        <v>206</v>
      </c>
      <c r="B31" s="452"/>
      <c r="C31" s="452"/>
      <c r="D31" s="452"/>
      <c r="E31" s="452"/>
      <c r="F31" s="452"/>
      <c r="G31" s="452"/>
      <c r="H31" s="452"/>
      <c r="I31" s="452"/>
      <c r="J31" s="453"/>
      <c r="K31" s="165"/>
    </row>
    <row r="32" spans="1:11" ht="15.75">
      <c r="A32" s="173"/>
      <c r="B32" s="165"/>
      <c r="C32" s="165"/>
      <c r="D32" s="165"/>
      <c r="E32" s="165"/>
      <c r="F32" s="165"/>
      <c r="G32" s="165"/>
      <c r="H32" s="165"/>
      <c r="I32" s="165"/>
      <c r="J32" s="175"/>
      <c r="K32" s="165"/>
    </row>
    <row r="33" spans="1:11" ht="15.75">
      <c r="A33" s="173"/>
      <c r="B33" s="165"/>
      <c r="C33" s="165"/>
      <c r="D33" s="165"/>
      <c r="E33" s="165"/>
      <c r="F33" s="165"/>
      <c r="G33" s="165"/>
      <c r="H33" s="165"/>
      <c r="I33" s="165"/>
      <c r="J33" s="175"/>
      <c r="K33" s="165"/>
    </row>
    <row r="34" spans="1:11" ht="15.75">
      <c r="A34" s="173"/>
      <c r="B34" s="165"/>
      <c r="C34" s="165"/>
      <c r="D34" s="165"/>
      <c r="E34" s="165"/>
      <c r="F34" s="165"/>
      <c r="G34" s="165"/>
      <c r="H34" s="165"/>
      <c r="I34" s="165"/>
      <c r="J34" s="175"/>
      <c r="K34" s="165"/>
    </row>
    <row r="35" spans="1:11" ht="15.75">
      <c r="A35" s="173"/>
      <c r="B35" s="165"/>
      <c r="C35" s="165"/>
      <c r="D35" s="165"/>
      <c r="E35" s="165"/>
      <c r="F35" s="165"/>
      <c r="G35" s="165"/>
      <c r="H35" s="165"/>
      <c r="I35" s="165"/>
      <c r="J35" s="175"/>
      <c r="K35" s="165"/>
    </row>
    <row r="36" spans="1:11" ht="15.75">
      <c r="A36" s="173"/>
      <c r="B36" s="165"/>
      <c r="C36" s="165"/>
      <c r="D36" s="165"/>
      <c r="E36" s="165"/>
      <c r="F36" s="165"/>
      <c r="G36" s="165"/>
      <c r="H36" s="165"/>
      <c r="I36" s="165"/>
      <c r="J36" s="175"/>
      <c r="K36" s="165"/>
    </row>
    <row r="37" spans="1:11" ht="15.75">
      <c r="A37" s="173"/>
      <c r="B37" s="165"/>
      <c r="C37" s="165"/>
      <c r="D37" s="165"/>
      <c r="E37" s="165"/>
      <c r="F37" s="165"/>
      <c r="G37" s="165"/>
      <c r="H37" s="165"/>
      <c r="I37" s="165"/>
      <c r="J37" s="175"/>
      <c r="K37" s="165"/>
    </row>
    <row r="38" spans="1:11" ht="15.75">
      <c r="A38" s="173"/>
      <c r="B38" s="165"/>
      <c r="C38" s="165"/>
      <c r="D38" s="165"/>
      <c r="E38" s="165"/>
      <c r="F38" s="165"/>
      <c r="G38" s="165"/>
      <c r="H38" s="165"/>
      <c r="I38" s="165"/>
      <c r="J38" s="175"/>
      <c r="K38" s="165"/>
    </row>
    <row r="39" spans="1:11" ht="15.75">
      <c r="A39" s="173"/>
      <c r="B39" s="165"/>
      <c r="C39" s="165"/>
      <c r="D39" s="165"/>
      <c r="E39" s="165"/>
      <c r="F39" s="165"/>
      <c r="G39" s="165"/>
      <c r="H39" s="165"/>
      <c r="I39" s="165"/>
      <c r="J39" s="175"/>
      <c r="K39" s="165"/>
    </row>
    <row r="40" spans="1:11" ht="15.75">
      <c r="A40" s="173"/>
      <c r="B40" s="165"/>
      <c r="C40" s="165"/>
      <c r="D40" s="165"/>
      <c r="E40" s="165"/>
      <c r="F40" s="165"/>
      <c r="G40" s="165"/>
      <c r="H40" s="165"/>
      <c r="I40" s="165"/>
      <c r="J40" s="175"/>
      <c r="K40" s="165"/>
    </row>
    <row r="41" spans="1:11" ht="15.75">
      <c r="A41" s="173"/>
      <c r="B41" s="165"/>
      <c r="C41" s="165"/>
      <c r="D41" s="165"/>
      <c r="E41" s="165"/>
      <c r="F41" s="165"/>
      <c r="G41" s="165"/>
      <c r="H41" s="165"/>
      <c r="I41" s="165"/>
      <c r="J41" s="175"/>
      <c r="K41" s="165"/>
    </row>
    <row r="42" spans="1:11" ht="15.75">
      <c r="A42" s="173"/>
      <c r="B42" s="165"/>
      <c r="C42" s="165"/>
      <c r="D42" s="165"/>
      <c r="E42" s="165"/>
      <c r="F42" s="165"/>
      <c r="G42" s="165"/>
      <c r="H42" s="165"/>
      <c r="I42" s="165"/>
      <c r="J42" s="175"/>
      <c r="K42" s="165"/>
    </row>
    <row r="43" spans="1:11" ht="15.75">
      <c r="A43" s="173"/>
      <c r="B43" s="165"/>
      <c r="C43" s="165"/>
      <c r="D43" s="165"/>
      <c r="E43" s="165"/>
      <c r="F43" s="165"/>
      <c r="G43" s="165"/>
      <c r="H43" s="165"/>
      <c r="I43" s="165"/>
      <c r="J43" s="175"/>
      <c r="K43" s="165"/>
    </row>
    <row r="44" spans="1:11" ht="15.75">
      <c r="A44" s="173"/>
      <c r="B44" s="165"/>
      <c r="C44" s="165"/>
      <c r="D44" s="165"/>
      <c r="E44" s="165"/>
      <c r="F44" s="165"/>
      <c r="G44" s="165"/>
      <c r="H44" s="165"/>
      <c r="I44" s="165"/>
      <c r="J44" s="175"/>
      <c r="K44" s="165"/>
    </row>
    <row r="45" spans="1:11" ht="15.75">
      <c r="A45" s="173" t="s">
        <v>207</v>
      </c>
      <c r="B45" s="165"/>
      <c r="C45" s="165"/>
      <c r="D45" s="165"/>
      <c r="E45" s="165"/>
      <c r="F45" s="165"/>
      <c r="G45" s="167" t="s">
        <v>208</v>
      </c>
      <c r="H45" s="165"/>
      <c r="I45" s="165"/>
      <c r="J45" s="175"/>
      <c r="K45" s="165"/>
    </row>
    <row r="46" spans="1:11" ht="15.75">
      <c r="A46" s="173" t="s">
        <v>161</v>
      </c>
      <c r="B46" s="165"/>
      <c r="C46" s="165"/>
      <c r="D46" s="165"/>
      <c r="E46" s="165"/>
      <c r="F46" s="165"/>
      <c r="G46" s="167"/>
      <c r="H46" s="167"/>
      <c r="I46" s="167"/>
      <c r="J46" s="168"/>
      <c r="K46" s="165"/>
    </row>
    <row r="47" spans="1:11" ht="15.75">
      <c r="A47" s="173" t="s">
        <v>162</v>
      </c>
      <c r="B47" s="165"/>
      <c r="C47" s="165"/>
      <c r="D47" s="165"/>
      <c r="E47" s="165"/>
      <c r="F47" s="165"/>
      <c r="G47" s="169">
        <v>2012</v>
      </c>
      <c r="H47" s="169"/>
      <c r="I47" s="169"/>
      <c r="J47" s="170"/>
      <c r="K47" s="165"/>
    </row>
    <row r="48" spans="1:11" ht="15.75">
      <c r="A48" s="173" t="s">
        <v>163</v>
      </c>
      <c r="B48" s="165"/>
      <c r="C48" s="165"/>
      <c r="D48" s="165"/>
      <c r="E48" s="165"/>
      <c r="F48" s="165"/>
      <c r="G48" s="270" t="s">
        <v>118</v>
      </c>
      <c r="H48" s="169"/>
      <c r="I48" s="169"/>
      <c r="J48" s="170"/>
      <c r="K48" s="165"/>
    </row>
    <row r="49" spans="1:11" ht="15.75">
      <c r="A49" s="173" t="s">
        <v>164</v>
      </c>
      <c r="B49" s="165"/>
      <c r="C49" s="165"/>
      <c r="D49" s="165"/>
      <c r="E49" s="165"/>
      <c r="F49" s="165"/>
      <c r="G49" s="171"/>
      <c r="H49" s="169"/>
      <c r="I49" s="169"/>
      <c r="J49" s="170"/>
      <c r="K49" s="165"/>
    </row>
    <row r="50" spans="1:11" ht="15.75">
      <c r="A50" s="173" t="s">
        <v>165</v>
      </c>
      <c r="B50" s="165"/>
      <c r="C50" s="165"/>
      <c r="D50" s="165"/>
      <c r="E50" s="165"/>
      <c r="F50" s="165"/>
      <c r="G50" s="171">
        <v>2012</v>
      </c>
      <c r="H50" s="169"/>
      <c r="I50" s="169"/>
      <c r="J50" s="170"/>
      <c r="K50" s="165"/>
    </row>
    <row r="51" spans="1:11" ht="15.75">
      <c r="A51" s="173"/>
      <c r="B51" s="165"/>
      <c r="C51" s="165"/>
      <c r="D51" s="165"/>
      <c r="E51" s="165"/>
      <c r="F51" s="180" t="s">
        <v>166</v>
      </c>
      <c r="G51" s="285" t="s">
        <v>210</v>
      </c>
      <c r="H51" s="169"/>
      <c r="I51" s="169"/>
      <c r="J51" s="170"/>
      <c r="K51" s="165"/>
    </row>
    <row r="52" spans="1:11" ht="15.75">
      <c r="A52" s="173"/>
      <c r="B52" s="165"/>
      <c r="C52" s="165"/>
      <c r="D52" s="165"/>
      <c r="E52" s="165"/>
      <c r="F52" s="165" t="s">
        <v>167</v>
      </c>
      <c r="G52" s="285" t="s">
        <v>211</v>
      </c>
      <c r="H52" s="169"/>
      <c r="I52" s="169"/>
      <c r="J52" s="170"/>
      <c r="K52" s="165"/>
    </row>
    <row r="53" spans="1:11" ht="15.75">
      <c r="A53" s="173" t="s">
        <v>209</v>
      </c>
      <c r="B53" s="165"/>
      <c r="C53" s="165"/>
      <c r="D53" s="165"/>
      <c r="E53" s="165"/>
      <c r="F53" s="165"/>
      <c r="G53" s="285" t="s">
        <v>421</v>
      </c>
      <c r="H53" s="169"/>
      <c r="I53" s="169"/>
      <c r="J53" s="170"/>
      <c r="K53" s="165"/>
    </row>
    <row r="54" spans="1:10" ht="16.5" thickBot="1">
      <c r="A54" s="181"/>
      <c r="B54" s="160"/>
      <c r="C54" s="160"/>
      <c r="D54" s="160"/>
      <c r="E54" s="160"/>
      <c r="F54" s="160"/>
      <c r="G54" s="160"/>
      <c r="H54" s="160"/>
      <c r="I54" s="160"/>
      <c r="J54" s="182"/>
    </row>
  </sheetData>
  <sheetProtection/>
  <mergeCells count="2">
    <mergeCell ref="A23:J23"/>
    <mergeCell ref="A31:J31"/>
  </mergeCells>
  <printOptions horizontalCentered="1"/>
  <pageMargins left="0.52" right="0.32" top="0.52" bottom="0.42" header="0.5" footer="0.5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6">
      <selection activeCell="G30" sqref="G30"/>
    </sheetView>
  </sheetViews>
  <sheetFormatPr defaultColWidth="9.140625" defaultRowHeight="12.75"/>
  <cols>
    <col min="1" max="1" width="4.7109375" style="7" customWidth="1"/>
    <col min="2" max="2" width="18.421875" style="7" customWidth="1"/>
    <col min="3" max="3" width="11.140625" style="7" customWidth="1"/>
    <col min="4" max="4" width="9.140625" style="7" customWidth="1"/>
    <col min="5" max="5" width="10.140625" style="7" bestFit="1" customWidth="1"/>
    <col min="6" max="6" width="9.140625" style="7" customWidth="1"/>
    <col min="7" max="7" width="11.7109375" style="7" bestFit="1" customWidth="1"/>
    <col min="8" max="8" width="9.140625" style="7" customWidth="1"/>
    <col min="9" max="9" width="12.57421875" style="7" customWidth="1"/>
    <col min="10" max="10" width="11.140625" style="7" bestFit="1" customWidth="1"/>
    <col min="11" max="16384" width="9.140625" style="7" customWidth="1"/>
  </cols>
  <sheetData>
    <row r="1" s="6" customFormat="1" ht="15.75">
      <c r="A1" s="33" t="str">
        <f>'Bilanci '!A1</f>
        <v> "ARTGRES" shpk</v>
      </c>
    </row>
    <row r="2" s="6" customFormat="1" ht="18.75" customHeight="1">
      <c r="A2" s="33" t="s">
        <v>223</v>
      </c>
    </row>
    <row r="3" spans="3:5" ht="15.75">
      <c r="C3" s="33"/>
      <c r="D3" s="33"/>
      <c r="E3" s="33"/>
    </row>
    <row r="4" spans="1:5" ht="15.75">
      <c r="A4" s="283"/>
      <c r="C4" s="33"/>
      <c r="D4" s="33"/>
      <c r="E4" s="33"/>
    </row>
    <row r="5" spans="2:5" ht="15.75">
      <c r="B5" s="33"/>
      <c r="C5" s="33"/>
      <c r="D5" s="33"/>
      <c r="E5" s="33"/>
    </row>
    <row r="6" spans="1:8" ht="12.75">
      <c r="A6" s="280" t="s">
        <v>224</v>
      </c>
      <c r="B6" s="23"/>
      <c r="C6" s="23"/>
      <c r="G6" s="157"/>
      <c r="H6" s="23"/>
    </row>
    <row r="7" ht="12.75">
      <c r="G7" s="89"/>
    </row>
    <row r="8" spans="1:8" ht="12.75">
      <c r="A8" s="69">
        <v>1</v>
      </c>
      <c r="B8" s="212" t="s">
        <v>225</v>
      </c>
      <c r="C8" s="2"/>
      <c r="D8" s="213"/>
      <c r="E8" s="213"/>
      <c r="F8" s="213"/>
      <c r="G8" s="284">
        <v>1200000</v>
      </c>
      <c r="H8" s="69" t="s">
        <v>118</v>
      </c>
    </row>
    <row r="9" spans="1:8" ht="12.75">
      <c r="A9" s="69">
        <v>2</v>
      </c>
      <c r="B9" s="212" t="s">
        <v>377</v>
      </c>
      <c r="C9" s="2"/>
      <c r="D9" s="213"/>
      <c r="E9" s="213"/>
      <c r="F9" s="213"/>
      <c r="G9" s="284">
        <v>13400</v>
      </c>
      <c r="H9" s="69" t="s">
        <v>118</v>
      </c>
    </row>
    <row r="10" spans="1:8" ht="12.75">
      <c r="A10" s="69">
        <v>3</v>
      </c>
      <c r="B10" s="212" t="s">
        <v>378</v>
      </c>
      <c r="C10" s="2"/>
      <c r="D10" s="213"/>
      <c r="E10" s="213"/>
      <c r="F10" s="213"/>
      <c r="G10" s="284">
        <v>19500</v>
      </c>
      <c r="H10" s="69" t="s">
        <v>118</v>
      </c>
    </row>
    <row r="11" spans="1:8" ht="12.75">
      <c r="A11" s="69">
        <v>4</v>
      </c>
      <c r="B11" s="212" t="s">
        <v>379</v>
      </c>
      <c r="C11" s="2"/>
      <c r="D11" s="213"/>
      <c r="E11" s="213"/>
      <c r="F11" s="213"/>
      <c r="G11" s="284">
        <v>19500</v>
      </c>
      <c r="H11" s="69" t="s">
        <v>118</v>
      </c>
    </row>
    <row r="12" spans="1:8" ht="12.75">
      <c r="A12" s="69">
        <v>5</v>
      </c>
      <c r="B12" s="212" t="s">
        <v>380</v>
      </c>
      <c r="C12" s="2"/>
      <c r="D12" s="213"/>
      <c r="E12" s="213"/>
      <c r="F12" s="213"/>
      <c r="G12" s="284">
        <v>10753</v>
      </c>
      <c r="H12" s="69" t="s">
        <v>118</v>
      </c>
    </row>
    <row r="13" spans="1:8" ht="12.75">
      <c r="A13" s="69">
        <v>6</v>
      </c>
      <c r="B13" s="212" t="s">
        <v>381</v>
      </c>
      <c r="C13" s="2"/>
      <c r="D13" s="213"/>
      <c r="E13" s="213"/>
      <c r="F13" s="213"/>
      <c r="G13" s="284">
        <v>900000</v>
      </c>
      <c r="H13" s="69" t="s">
        <v>118</v>
      </c>
    </row>
    <row r="14" spans="1:8" ht="12.75">
      <c r="A14" s="69">
        <v>7</v>
      </c>
      <c r="B14" s="212" t="s">
        <v>382</v>
      </c>
      <c r="C14" s="2"/>
      <c r="D14" s="213"/>
      <c r="E14" s="213"/>
      <c r="F14" s="213"/>
      <c r="G14" s="284">
        <v>1166665</v>
      </c>
      <c r="H14" s="69" t="s">
        <v>118</v>
      </c>
    </row>
    <row r="15" spans="1:8" ht="12.75">
      <c r="A15" s="69">
        <v>8</v>
      </c>
      <c r="B15" s="212" t="s">
        <v>383</v>
      </c>
      <c r="C15" s="2"/>
      <c r="D15" s="213"/>
      <c r="E15" s="213"/>
      <c r="F15" s="213"/>
      <c r="G15" s="284">
        <v>120000</v>
      </c>
      <c r="H15" s="69" t="s">
        <v>118</v>
      </c>
    </row>
    <row r="16" spans="1:8" ht="12.75">
      <c r="A16" s="69">
        <v>9</v>
      </c>
      <c r="B16" s="212" t="s">
        <v>384</v>
      </c>
      <c r="C16" s="2"/>
      <c r="D16" s="213"/>
      <c r="E16" s="213"/>
      <c r="F16" s="213"/>
      <c r="G16" s="284">
        <v>44000</v>
      </c>
      <c r="H16" s="69" t="s">
        <v>118</v>
      </c>
    </row>
    <row r="17" spans="1:8" ht="12.75">
      <c r="A17" s="69">
        <v>10</v>
      </c>
      <c r="B17" s="212" t="s">
        <v>191</v>
      </c>
      <c r="C17" s="2"/>
      <c r="D17" s="213"/>
      <c r="E17" s="213"/>
      <c r="F17" s="213"/>
      <c r="G17" s="284">
        <v>381508</v>
      </c>
      <c r="H17" s="69" t="s">
        <v>118</v>
      </c>
    </row>
    <row r="18" spans="1:8" ht="12.75">
      <c r="A18" s="69">
        <v>11</v>
      </c>
      <c r="B18" s="212" t="s">
        <v>385</v>
      </c>
      <c r="C18" s="2"/>
      <c r="D18" s="213"/>
      <c r="E18" s="213"/>
      <c r="F18" s="213"/>
      <c r="G18" s="284">
        <v>35451</v>
      </c>
      <c r="H18" s="69" t="s">
        <v>118</v>
      </c>
    </row>
    <row r="19" spans="1:8" ht="12.75">
      <c r="A19" s="69">
        <v>12</v>
      </c>
      <c r="B19" s="212" t="s">
        <v>386</v>
      </c>
      <c r="C19" s="2"/>
      <c r="D19" s="213"/>
      <c r="E19" s="213"/>
      <c r="F19" s="213"/>
      <c r="G19" s="284">
        <v>120</v>
      </c>
      <c r="H19" s="69" t="s">
        <v>118</v>
      </c>
    </row>
    <row r="20" spans="1:8" ht="12.75">
      <c r="A20" s="69">
        <v>13</v>
      </c>
      <c r="B20" s="212" t="s">
        <v>387</v>
      </c>
      <c r="C20" s="2"/>
      <c r="D20" s="213"/>
      <c r="E20" s="213"/>
      <c r="F20" s="213"/>
      <c r="G20" s="284">
        <v>37000</v>
      </c>
      <c r="H20" s="69" t="s">
        <v>118</v>
      </c>
    </row>
    <row r="21" spans="1:8" ht="12.75">
      <c r="A21" s="69">
        <v>14</v>
      </c>
      <c r="B21" s="212" t="s">
        <v>388</v>
      </c>
      <c r="C21" s="2"/>
      <c r="D21" s="213"/>
      <c r="E21" s="213"/>
      <c r="F21" s="213"/>
      <c r="G21" s="284">
        <v>75920</v>
      </c>
      <c r="H21" s="69" t="s">
        <v>118</v>
      </c>
    </row>
    <row r="22" spans="1:8" ht="12.75">
      <c r="A22" s="69">
        <v>15</v>
      </c>
      <c r="B22" s="212" t="s">
        <v>389</v>
      </c>
      <c r="C22" s="2"/>
      <c r="D22" s="213"/>
      <c r="E22" s="213"/>
      <c r="F22" s="213"/>
      <c r="G22" s="284">
        <v>54000</v>
      </c>
      <c r="H22" s="69" t="s">
        <v>118</v>
      </c>
    </row>
    <row r="23" spans="1:8" ht="12.75">
      <c r="A23" s="69">
        <v>16</v>
      </c>
      <c r="B23" s="212" t="s">
        <v>390</v>
      </c>
      <c r="C23" s="2"/>
      <c r="D23" s="213"/>
      <c r="E23" s="213"/>
      <c r="F23" s="213"/>
      <c r="G23" s="284">
        <v>120</v>
      </c>
      <c r="H23" s="69" t="s">
        <v>118</v>
      </c>
    </row>
    <row r="24" spans="1:8" ht="12.75">
      <c r="A24" s="69">
        <v>17</v>
      </c>
      <c r="B24" s="212" t="s">
        <v>391</v>
      </c>
      <c r="C24" s="2"/>
      <c r="D24" s="213"/>
      <c r="E24" s="213"/>
      <c r="F24" s="213"/>
      <c r="G24" s="284">
        <v>23000</v>
      </c>
      <c r="H24" s="69" t="s">
        <v>118</v>
      </c>
    </row>
    <row r="25" spans="1:8" ht="12.75">
      <c r="A25" s="69">
        <v>18</v>
      </c>
      <c r="B25" s="212" t="s">
        <v>392</v>
      </c>
      <c r="C25" s="2"/>
      <c r="D25" s="213"/>
      <c r="E25" s="213"/>
      <c r="F25" s="213"/>
      <c r="G25" s="284">
        <v>5000</v>
      </c>
      <c r="H25" s="69" t="s">
        <v>118</v>
      </c>
    </row>
    <row r="26" spans="1:8" ht="12.75">
      <c r="A26" s="69">
        <v>19</v>
      </c>
      <c r="B26" s="212" t="s">
        <v>393</v>
      </c>
      <c r="C26" s="2"/>
      <c r="D26" s="213"/>
      <c r="E26" s="213"/>
      <c r="F26" s="213"/>
      <c r="G26" s="284">
        <v>544310</v>
      </c>
      <c r="H26" s="69" t="s">
        <v>118</v>
      </c>
    </row>
    <row r="27" spans="1:8" ht="12.75">
      <c r="A27" s="69">
        <v>20</v>
      </c>
      <c r="B27" s="212" t="s">
        <v>394</v>
      </c>
      <c r="C27" s="2"/>
      <c r="D27" s="213"/>
      <c r="E27" s="213"/>
      <c r="F27" s="213"/>
      <c r="G27" s="284">
        <v>222230</v>
      </c>
      <c r="H27" s="69" t="s">
        <v>118</v>
      </c>
    </row>
    <row r="28" spans="1:8" ht="12.75">
      <c r="A28" s="69">
        <v>21</v>
      </c>
      <c r="B28" s="212" t="s">
        <v>395</v>
      </c>
      <c r="C28" s="2"/>
      <c r="D28" s="213"/>
      <c r="E28" s="213"/>
      <c r="F28" s="213"/>
      <c r="G28" s="284">
        <v>1000</v>
      </c>
      <c r="H28" s="69" t="s">
        <v>118</v>
      </c>
    </row>
    <row r="29" spans="1:8" ht="12.75">
      <c r="A29" s="69">
        <v>22</v>
      </c>
      <c r="B29" s="212" t="s">
        <v>396</v>
      </c>
      <c r="C29" s="2"/>
      <c r="D29" s="213"/>
      <c r="E29" s="213"/>
      <c r="F29" s="213"/>
      <c r="G29" s="284">
        <v>380</v>
      </c>
      <c r="H29" s="69" t="s">
        <v>118</v>
      </c>
    </row>
    <row r="30" spans="1:8" ht="12.75">
      <c r="A30" s="69">
        <v>23</v>
      </c>
      <c r="B30" s="212" t="s">
        <v>397</v>
      </c>
      <c r="C30" s="3"/>
      <c r="D30" s="213"/>
      <c r="E30" s="213"/>
      <c r="F30" s="213"/>
      <c r="G30" s="284">
        <v>200000</v>
      </c>
      <c r="H30" s="69" t="s">
        <v>118</v>
      </c>
    </row>
    <row r="31" spans="2:8" ht="12.75">
      <c r="B31" s="212"/>
      <c r="C31" s="3"/>
      <c r="D31" s="225"/>
      <c r="E31" s="225"/>
      <c r="F31" s="225"/>
      <c r="G31" s="227"/>
      <c r="H31" s="226"/>
    </row>
    <row r="32" spans="2:8" ht="12.75">
      <c r="B32" s="229" t="s">
        <v>199</v>
      </c>
      <c r="C32" s="3"/>
      <c r="G32" s="228">
        <f>SUM(G8:G31)</f>
        <v>5073857</v>
      </c>
      <c r="H32" s="226" t="s">
        <v>118</v>
      </c>
    </row>
    <row r="33" spans="2:7" ht="12.75">
      <c r="B33" s="212"/>
      <c r="C33" s="3"/>
      <c r="G33" s="345">
        <f>G32+'PASQYRA E TE ARDHURAVE'!D13</f>
        <v>0</v>
      </c>
    </row>
    <row r="34" spans="2:3" ht="12.75">
      <c r="B34" s="212"/>
      <c r="C34" s="3"/>
    </row>
    <row r="35" spans="2:7" ht="15">
      <c r="B35" s="1"/>
      <c r="C35" s="3"/>
      <c r="G35" s="20" t="str">
        <f>'Bilanci '!D55</f>
        <v>Perfaqesuesi Ligjor</v>
      </c>
    </row>
    <row r="36" spans="2:7" ht="15">
      <c r="B36" s="1"/>
      <c r="C36" s="3"/>
      <c r="G36" s="20"/>
    </row>
    <row r="37" ht="15">
      <c r="G37" s="20" t="str">
        <f>'Bilanci '!D57</f>
        <v>Arti ELEZAJ</v>
      </c>
    </row>
    <row r="38" ht="12.75">
      <c r="G38" s="4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15" sqref="G15:G16"/>
    </sheetView>
  </sheetViews>
  <sheetFormatPr defaultColWidth="9.140625" defaultRowHeight="12.75"/>
  <cols>
    <col min="1" max="1" width="4.7109375" style="7" customWidth="1"/>
    <col min="2" max="2" width="9.8515625" style="7" customWidth="1"/>
    <col min="3" max="3" width="10.421875" style="7" customWidth="1"/>
    <col min="4" max="4" width="9.140625" style="7" customWidth="1"/>
    <col min="5" max="5" width="10.140625" style="7" bestFit="1" customWidth="1"/>
    <col min="6" max="6" width="9.140625" style="7" customWidth="1"/>
    <col min="7" max="7" width="12.00390625" style="7" bestFit="1" customWidth="1"/>
    <col min="8" max="8" width="9.140625" style="7" customWidth="1"/>
    <col min="9" max="9" width="12.57421875" style="7" customWidth="1"/>
    <col min="10" max="10" width="11.140625" style="7" bestFit="1" customWidth="1"/>
    <col min="11" max="16384" width="9.140625" style="7" customWidth="1"/>
  </cols>
  <sheetData>
    <row r="1" s="6" customFormat="1" ht="15.75">
      <c r="A1" s="33" t="str">
        <f>'Bilanci '!A1</f>
        <v> "ARTGRES" shpk</v>
      </c>
    </row>
    <row r="2" s="6" customFormat="1" ht="18.75" customHeight="1">
      <c r="A2" s="33" t="s">
        <v>223</v>
      </c>
    </row>
    <row r="3" spans="3:5" ht="15.75">
      <c r="C3" s="33"/>
      <c r="D3" s="33"/>
      <c r="E3" s="33"/>
    </row>
    <row r="4" spans="1:5" ht="15.75">
      <c r="A4" s="283"/>
      <c r="B4" s="279"/>
      <c r="C4" s="33"/>
      <c r="D4" s="33"/>
      <c r="E4" s="33"/>
    </row>
    <row r="5" spans="2:5" ht="15.75">
      <c r="B5" s="33"/>
      <c r="C5" s="33"/>
      <c r="D5" s="33"/>
      <c r="E5" s="33"/>
    </row>
    <row r="6" spans="1:8" ht="12.75">
      <c r="A6" s="280" t="s">
        <v>196</v>
      </c>
      <c r="B6" s="23"/>
      <c r="C6" s="23"/>
      <c r="G6" s="157"/>
      <c r="H6" s="23"/>
    </row>
    <row r="7" ht="12.75">
      <c r="G7" s="89"/>
    </row>
    <row r="8" spans="1:7" ht="12.75">
      <c r="A8" s="19"/>
      <c r="C8" s="89"/>
      <c r="E8" s="23"/>
      <c r="F8" s="23"/>
      <c r="G8" s="23"/>
    </row>
    <row r="9" spans="1:8" ht="14.25" customHeight="1">
      <c r="A9" s="211" t="s">
        <v>197</v>
      </c>
      <c r="B9" s="23"/>
      <c r="C9" s="23"/>
      <c r="G9" s="157"/>
      <c r="H9" s="23"/>
    </row>
    <row r="10" spans="1:8" ht="14.25" customHeight="1">
      <c r="A10" s="69">
        <v>1</v>
      </c>
      <c r="B10" s="69" t="s">
        <v>195</v>
      </c>
      <c r="C10" s="69"/>
      <c r="D10" s="213"/>
      <c r="E10" s="214"/>
      <c r="F10" s="215"/>
      <c r="G10" s="216">
        <v>23271820.96240008</v>
      </c>
      <c r="H10" s="69" t="s">
        <v>118</v>
      </c>
    </row>
    <row r="11" spans="1:8" ht="12.75">
      <c r="A11" s="69">
        <v>2</v>
      </c>
      <c r="B11" s="69" t="s">
        <v>194</v>
      </c>
      <c r="C11" s="69"/>
      <c r="D11" s="213"/>
      <c r="E11" s="214"/>
      <c r="F11" s="215"/>
      <c r="G11" s="223">
        <v>0</v>
      </c>
      <c r="H11" s="69" t="s">
        <v>118</v>
      </c>
    </row>
    <row r="12" spans="1:8" ht="12.75">
      <c r="A12" s="69">
        <v>3</v>
      </c>
      <c r="B12" s="69" t="s">
        <v>193</v>
      </c>
      <c r="C12" s="69"/>
      <c r="D12" s="217"/>
      <c r="E12" s="217"/>
      <c r="F12" s="218"/>
      <c r="G12" s="214">
        <v>3792472.55</v>
      </c>
      <c r="H12" s="213" t="s">
        <v>118</v>
      </c>
    </row>
    <row r="13" spans="1:8" ht="12.75">
      <c r="A13" s="69"/>
      <c r="B13" s="69"/>
      <c r="C13" s="69"/>
      <c r="D13" s="224"/>
      <c r="E13" s="476" t="s">
        <v>119</v>
      </c>
      <c r="F13" s="476"/>
      <c r="G13" s="219">
        <f>SUM(G10:G12)</f>
        <v>27064293.51240008</v>
      </c>
      <c r="H13" s="220" t="s">
        <v>118</v>
      </c>
    </row>
    <row r="14" spans="1:8" ht="12.75">
      <c r="A14" s="69"/>
      <c r="B14" s="69"/>
      <c r="C14" s="69"/>
      <c r="D14" s="69"/>
      <c r="E14" s="221"/>
      <c r="F14" s="221"/>
      <c r="G14" s="219"/>
      <c r="H14" s="220"/>
    </row>
    <row r="15" spans="1:8" ht="12.75">
      <c r="A15" s="69">
        <v>4</v>
      </c>
      <c r="B15" s="69" t="s">
        <v>404</v>
      </c>
      <c r="C15" s="69"/>
      <c r="D15" s="213"/>
      <c r="E15" s="222"/>
      <c r="F15" s="222"/>
      <c r="G15" s="216">
        <v>212230854.9999999</v>
      </c>
      <c r="H15" s="69" t="s">
        <v>118</v>
      </c>
    </row>
    <row r="16" spans="1:8" ht="12.75">
      <c r="A16" s="69">
        <v>5</v>
      </c>
      <c r="B16" s="69" t="s">
        <v>405</v>
      </c>
      <c r="C16" s="69"/>
      <c r="D16" s="217"/>
      <c r="E16" s="218"/>
      <c r="F16" s="218"/>
      <c r="G16" s="214">
        <v>161889322.544</v>
      </c>
      <c r="H16" s="69" t="s">
        <v>118</v>
      </c>
    </row>
    <row r="17" spans="1:8" ht="12.75">
      <c r="A17" s="69"/>
      <c r="B17" s="69"/>
      <c r="C17" s="69"/>
      <c r="D17" s="475" t="s">
        <v>120</v>
      </c>
      <c r="E17" s="475"/>
      <c r="F17" s="475"/>
      <c r="G17" s="219">
        <f>+G15+G13-G16</f>
        <v>77405825.9684</v>
      </c>
      <c r="H17" s="220" t="s">
        <v>118</v>
      </c>
    </row>
    <row r="18" spans="1:8" ht="12.75">
      <c r="A18" s="159"/>
      <c r="B18" s="158"/>
      <c r="C18" s="159"/>
      <c r="D18" s="159"/>
      <c r="E18" s="159"/>
      <c r="F18" s="159"/>
      <c r="G18" s="159"/>
      <c r="H18" s="159"/>
    </row>
    <row r="19" spans="2:8" ht="14.25" customHeight="1">
      <c r="B19" s="212"/>
      <c r="C19" s="3"/>
      <c r="D19" s="225"/>
      <c r="E19" s="225"/>
      <c r="F19" s="225"/>
      <c r="G19" s="227"/>
      <c r="H19" s="226"/>
    </row>
    <row r="20" spans="2:8" ht="14.25" customHeight="1">
      <c r="B20" s="229" t="s">
        <v>198</v>
      </c>
      <c r="C20" s="3"/>
      <c r="G20" s="228">
        <f>G17</f>
        <v>77405825.9684</v>
      </c>
      <c r="H20" s="228" t="s">
        <v>118</v>
      </c>
    </row>
    <row r="21" spans="2:7" ht="14.25" customHeight="1">
      <c r="B21" s="212"/>
      <c r="C21" s="3"/>
      <c r="G21" s="345">
        <f>G20+'PASQYRA E TE ARDHURAVE'!D12</f>
        <v>2.5331974029541016E-07</v>
      </c>
    </row>
    <row r="22" spans="2:3" ht="14.25" customHeight="1">
      <c r="B22" s="212"/>
      <c r="C22" s="3"/>
    </row>
    <row r="23" spans="2:3" ht="14.25" customHeight="1">
      <c r="B23" s="212"/>
      <c r="C23" s="3"/>
    </row>
    <row r="24" spans="2:3" ht="14.25" customHeight="1">
      <c r="B24" s="212"/>
      <c r="C24" s="3"/>
    </row>
    <row r="25" spans="2:3" ht="14.25" customHeight="1">
      <c r="B25" s="212"/>
      <c r="C25" s="3"/>
    </row>
    <row r="26" spans="2:7" ht="15">
      <c r="B26" s="1"/>
      <c r="C26" s="3"/>
      <c r="G26" s="20" t="str">
        <f>'Bilanci '!D55</f>
        <v>Perfaqesuesi Ligjor</v>
      </c>
    </row>
    <row r="27" spans="2:7" ht="15">
      <c r="B27" s="1"/>
      <c r="C27" s="3"/>
      <c r="G27" s="20"/>
    </row>
    <row r="28" ht="15">
      <c r="G28" s="20" t="str">
        <f>'Bilanci '!D57</f>
        <v>Arti ELEZAJ</v>
      </c>
    </row>
    <row r="29" ht="12.75">
      <c r="G29" s="46"/>
    </row>
  </sheetData>
  <sheetProtection/>
  <mergeCells count="2">
    <mergeCell ref="D17:F17"/>
    <mergeCell ref="E13:F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13.28125" style="355" customWidth="1"/>
    <col min="2" max="2" width="14.421875" style="355" customWidth="1"/>
    <col min="3" max="4" width="15.8515625" style="355" customWidth="1"/>
    <col min="5" max="5" width="15.140625" style="355" customWidth="1"/>
    <col min="6" max="6" width="13.7109375" style="355" customWidth="1"/>
    <col min="7" max="7" width="17.8515625" style="355" customWidth="1"/>
    <col min="8" max="8" width="16.421875" style="355" customWidth="1"/>
    <col min="9" max="16384" width="9.140625" style="355" customWidth="1"/>
  </cols>
  <sheetData>
    <row r="2" spans="1:2" ht="18.75">
      <c r="A2" s="353" t="str">
        <f>'Bilanci '!A1</f>
        <v> "ARTGRES" shpk</v>
      </c>
      <c r="B2" s="354"/>
    </row>
    <row r="4" spans="1:8" ht="18">
      <c r="A4" s="477" t="s">
        <v>398</v>
      </c>
      <c r="B4" s="477"/>
      <c r="C4" s="477"/>
      <c r="D4" s="477"/>
      <c r="E4" s="477"/>
      <c r="F4" s="477"/>
      <c r="G4" s="477"/>
      <c r="H4" s="477"/>
    </row>
    <row r="6" ht="13.5" thickBot="1"/>
    <row r="7" spans="1:8" ht="18" thickBot="1">
      <c r="A7" s="478" t="s">
        <v>168</v>
      </c>
      <c r="B7" s="481" t="s">
        <v>399</v>
      </c>
      <c r="C7" s="482"/>
      <c r="D7" s="483" t="s">
        <v>169</v>
      </c>
      <c r="E7" s="484"/>
      <c r="F7" s="485"/>
      <c r="G7" s="356"/>
      <c r="H7" s="356"/>
    </row>
    <row r="8" spans="1:8" ht="16.5">
      <c r="A8" s="479"/>
      <c r="B8" s="357" t="s">
        <v>170</v>
      </c>
      <c r="C8" s="357" t="s">
        <v>171</v>
      </c>
      <c r="D8" s="357" t="s">
        <v>172</v>
      </c>
      <c r="E8" s="357" t="s">
        <v>173</v>
      </c>
      <c r="F8" s="357" t="s">
        <v>169</v>
      </c>
      <c r="G8" s="358" t="s">
        <v>200</v>
      </c>
      <c r="H8" s="358" t="s">
        <v>200</v>
      </c>
    </row>
    <row r="9" spans="1:8" ht="17.25" thickBot="1">
      <c r="A9" s="480"/>
      <c r="B9" s="359" t="s">
        <v>174</v>
      </c>
      <c r="C9" s="359" t="s">
        <v>175</v>
      </c>
      <c r="D9" s="359" t="s">
        <v>176</v>
      </c>
      <c r="E9" s="359" t="s">
        <v>400</v>
      </c>
      <c r="F9" s="359" t="s">
        <v>401</v>
      </c>
      <c r="G9" s="359" t="s">
        <v>201</v>
      </c>
      <c r="H9" s="359" t="s">
        <v>177</v>
      </c>
    </row>
    <row r="10" spans="1:8" ht="18" thickBot="1">
      <c r="A10" s="360" t="s">
        <v>178</v>
      </c>
      <c r="B10" s="361"/>
      <c r="C10" s="362"/>
      <c r="D10" s="361"/>
      <c r="E10" s="363"/>
      <c r="F10" s="364"/>
      <c r="G10" s="365">
        <v>27895577</v>
      </c>
      <c r="H10" s="366">
        <v>0</v>
      </c>
    </row>
    <row r="11" spans="1:8" ht="17.25">
      <c r="A11" s="367" t="s">
        <v>179</v>
      </c>
      <c r="B11" s="368">
        <v>12887521</v>
      </c>
      <c r="C11" s="369">
        <f aca="true" t="shared" si="0" ref="C11:C22">20%*B11</f>
        <v>2577504.2</v>
      </c>
      <c r="D11" s="369">
        <v>4281772</v>
      </c>
      <c r="E11" s="370">
        <f aca="true" t="shared" si="1" ref="E11:E22">20%*D11</f>
        <v>856354.4</v>
      </c>
      <c r="F11" s="370">
        <v>269018</v>
      </c>
      <c r="G11" s="370">
        <f aca="true" t="shared" si="2" ref="G11:G19">G10+E11-C11</f>
        <v>26174427.2</v>
      </c>
      <c r="H11" s="371">
        <v>0</v>
      </c>
    </row>
    <row r="12" spans="1:8" ht="17.25">
      <c r="A12" s="372" t="s">
        <v>180</v>
      </c>
      <c r="B12" s="373">
        <v>21325557</v>
      </c>
      <c r="C12" s="374">
        <f t="shared" si="0"/>
        <v>4265111.4</v>
      </c>
      <c r="D12" s="374">
        <v>227430</v>
      </c>
      <c r="E12" s="375">
        <f t="shared" si="1"/>
        <v>45486</v>
      </c>
      <c r="F12" s="375">
        <v>75000</v>
      </c>
      <c r="G12" s="375">
        <f t="shared" si="2"/>
        <v>21954801.799999997</v>
      </c>
      <c r="H12" s="376">
        <v>0</v>
      </c>
    </row>
    <row r="13" spans="1:8" ht="17.25">
      <c r="A13" s="372" t="s">
        <v>181</v>
      </c>
      <c r="B13" s="373">
        <v>10301726</v>
      </c>
      <c r="C13" s="374">
        <f t="shared" si="0"/>
        <v>2060345.2000000002</v>
      </c>
      <c r="D13" s="374">
        <v>16128</v>
      </c>
      <c r="E13" s="375">
        <f t="shared" si="1"/>
        <v>3225.6000000000004</v>
      </c>
      <c r="F13" s="375">
        <v>93753</v>
      </c>
      <c r="G13" s="375">
        <f t="shared" si="2"/>
        <v>19897682.2</v>
      </c>
      <c r="H13" s="376">
        <v>0</v>
      </c>
    </row>
    <row r="14" spans="1:8" ht="17.25">
      <c r="A14" s="372" t="s">
        <v>182</v>
      </c>
      <c r="B14" s="373">
        <v>4973492</v>
      </c>
      <c r="C14" s="374">
        <f t="shared" si="0"/>
        <v>994698.4</v>
      </c>
      <c r="D14" s="374">
        <v>234763</v>
      </c>
      <c r="E14" s="375">
        <f t="shared" si="1"/>
        <v>46952.600000000006</v>
      </c>
      <c r="F14" s="374">
        <v>115000</v>
      </c>
      <c r="G14" s="375">
        <f t="shared" si="2"/>
        <v>18949936.400000002</v>
      </c>
      <c r="H14" s="376">
        <v>0</v>
      </c>
    </row>
    <row r="15" spans="1:8" ht="17.25">
      <c r="A15" s="372" t="s">
        <v>183</v>
      </c>
      <c r="B15" s="373">
        <v>3411943</v>
      </c>
      <c r="C15" s="374">
        <f t="shared" si="0"/>
        <v>682388.6000000001</v>
      </c>
      <c r="D15" s="374">
        <v>1046504</v>
      </c>
      <c r="E15" s="375">
        <f t="shared" si="1"/>
        <v>209300.80000000002</v>
      </c>
      <c r="F15" s="374">
        <v>83000</v>
      </c>
      <c r="G15" s="375">
        <f t="shared" si="2"/>
        <v>18476848.6</v>
      </c>
      <c r="H15" s="376">
        <v>0</v>
      </c>
    </row>
    <row r="16" spans="1:8" ht="17.25">
      <c r="A16" s="372" t="s">
        <v>184</v>
      </c>
      <c r="B16" s="373">
        <v>3755619</v>
      </c>
      <c r="C16" s="374">
        <f t="shared" si="0"/>
        <v>751123.8</v>
      </c>
      <c r="D16" s="374">
        <v>8428656</v>
      </c>
      <c r="E16" s="375">
        <f t="shared" si="1"/>
        <v>1685731.2000000002</v>
      </c>
      <c r="F16" s="374">
        <v>147219</v>
      </c>
      <c r="G16" s="375">
        <f t="shared" si="2"/>
        <v>19411456</v>
      </c>
      <c r="H16" s="376">
        <v>0</v>
      </c>
    </row>
    <row r="17" spans="1:8" ht="17.25">
      <c r="A17" s="377" t="s">
        <v>185</v>
      </c>
      <c r="B17" s="373">
        <v>3677827</v>
      </c>
      <c r="C17" s="374">
        <f t="shared" si="0"/>
        <v>735565.4</v>
      </c>
      <c r="D17" s="374">
        <v>53954</v>
      </c>
      <c r="E17" s="375">
        <f t="shared" si="1"/>
        <v>10790.800000000001</v>
      </c>
      <c r="F17" s="374">
        <v>83000</v>
      </c>
      <c r="G17" s="375">
        <f t="shared" si="2"/>
        <v>18686681.400000002</v>
      </c>
      <c r="H17" s="376">
        <v>0</v>
      </c>
    </row>
    <row r="18" spans="1:8" ht="17.25">
      <c r="A18" s="372" t="s">
        <v>186</v>
      </c>
      <c r="B18" s="373">
        <v>5625584</v>
      </c>
      <c r="C18" s="374">
        <f t="shared" si="0"/>
        <v>1125116.8</v>
      </c>
      <c r="D18" s="374">
        <v>5953457</v>
      </c>
      <c r="E18" s="375">
        <f t="shared" si="1"/>
        <v>1190691.4000000001</v>
      </c>
      <c r="F18" s="374">
        <v>970017</v>
      </c>
      <c r="G18" s="375">
        <f t="shared" si="2"/>
        <v>18752256</v>
      </c>
      <c r="H18" s="376">
        <v>0</v>
      </c>
    </row>
    <row r="19" spans="1:8" ht="17.25">
      <c r="A19" s="372" t="s">
        <v>187</v>
      </c>
      <c r="B19" s="373">
        <v>5008262</v>
      </c>
      <c r="C19" s="374">
        <f t="shared" si="0"/>
        <v>1001652.4</v>
      </c>
      <c r="D19" s="374">
        <v>195553</v>
      </c>
      <c r="E19" s="375">
        <f t="shared" si="1"/>
        <v>39110.6</v>
      </c>
      <c r="F19" s="374">
        <v>83000</v>
      </c>
      <c r="G19" s="375">
        <f t="shared" si="2"/>
        <v>17789714.200000003</v>
      </c>
      <c r="H19" s="376">
        <v>0</v>
      </c>
    </row>
    <row r="20" spans="1:8" ht="17.25">
      <c r="A20" s="372" t="s">
        <v>188</v>
      </c>
      <c r="B20" s="373">
        <v>3756891</v>
      </c>
      <c r="C20" s="374">
        <f t="shared" si="0"/>
        <v>751378.2000000001</v>
      </c>
      <c r="D20" s="374">
        <v>6679074</v>
      </c>
      <c r="E20" s="375">
        <f t="shared" si="1"/>
        <v>1335814.8</v>
      </c>
      <c r="F20" s="374">
        <v>799184</v>
      </c>
      <c r="G20" s="375">
        <f>G19+E20-C20</f>
        <v>18374150.800000004</v>
      </c>
      <c r="H20" s="376">
        <v>0</v>
      </c>
    </row>
    <row r="21" spans="1:8" ht="17.25">
      <c r="A21" s="372" t="s">
        <v>189</v>
      </c>
      <c r="B21" s="373">
        <v>4981759</v>
      </c>
      <c r="C21" s="374">
        <f t="shared" si="0"/>
        <v>996351.8</v>
      </c>
      <c r="D21" s="374">
        <f>993651+79227</f>
        <v>1072878</v>
      </c>
      <c r="E21" s="375">
        <f t="shared" si="1"/>
        <v>214575.6</v>
      </c>
      <c r="F21" s="374">
        <v>197470</v>
      </c>
      <c r="G21" s="375">
        <f>G20+E21-C21</f>
        <v>17592374.600000005</v>
      </c>
      <c r="H21" s="376">
        <v>0</v>
      </c>
    </row>
    <row r="22" spans="1:8" ht="18" thickBot="1">
      <c r="A22" s="390" t="s">
        <v>190</v>
      </c>
      <c r="B22" s="378">
        <v>10025335</v>
      </c>
      <c r="C22" s="379">
        <f t="shared" si="0"/>
        <v>2005067</v>
      </c>
      <c r="D22" s="379">
        <v>275135</v>
      </c>
      <c r="E22" s="380">
        <f t="shared" si="1"/>
        <v>55027</v>
      </c>
      <c r="F22" s="379">
        <v>75000</v>
      </c>
      <c r="G22" s="380">
        <f>G21+E22-C22</f>
        <v>15642334.600000005</v>
      </c>
      <c r="H22" s="381">
        <v>0</v>
      </c>
    </row>
    <row r="23" spans="1:8" ht="18" thickBot="1">
      <c r="A23" s="391" t="s">
        <v>403</v>
      </c>
      <c r="B23" s="392">
        <v>6030310</v>
      </c>
      <c r="C23" s="393">
        <f>20%*B23+13</f>
        <v>1206075</v>
      </c>
      <c r="D23" s="393"/>
      <c r="E23" s="394"/>
      <c r="F23" s="393"/>
      <c r="G23" s="395">
        <f>G22+E23-C23</f>
        <v>14436259.600000005</v>
      </c>
      <c r="H23" s="396"/>
    </row>
    <row r="24" spans="1:8" ht="18" thickBot="1">
      <c r="A24" s="382" t="s">
        <v>114</v>
      </c>
      <c r="B24" s="383">
        <f>SUM(B11:B23)</f>
        <v>95761826</v>
      </c>
      <c r="C24" s="383">
        <f>SUM(C11:C23)</f>
        <v>19152378.200000003</v>
      </c>
      <c r="D24" s="383">
        <f>SUM(D11:D22)</f>
        <v>28465304</v>
      </c>
      <c r="E24" s="383">
        <f>SUM(E11:E22)</f>
        <v>5693060.8</v>
      </c>
      <c r="F24" s="383">
        <f>SUM(F11:F22)</f>
        <v>2990661</v>
      </c>
      <c r="G24" s="387">
        <f>G23-'Bilanci '!D11</f>
        <v>0.10000000521540642</v>
      </c>
      <c r="H24" s="384">
        <f>SUM(H10:H22)</f>
        <v>0</v>
      </c>
    </row>
    <row r="27" spans="2:8" ht="15.75">
      <c r="B27" s="385"/>
      <c r="F27" s="386"/>
      <c r="G27" s="486" t="s">
        <v>402</v>
      </c>
      <c r="H27" s="486"/>
    </row>
    <row r="28" spans="2:8" ht="15.75">
      <c r="B28" s="385"/>
      <c r="D28" s="388"/>
      <c r="F28" s="386"/>
      <c r="G28" s="486" t="str">
        <f>'Bilanci '!D57</f>
        <v>Arti ELEZAJ</v>
      </c>
      <c r="H28" s="486"/>
    </row>
    <row r="29" ht="15">
      <c r="F29" s="386"/>
    </row>
    <row r="30" spans="6:8" ht="15">
      <c r="F30" s="386"/>
      <c r="G30" s="386"/>
      <c r="H30" s="386"/>
    </row>
  </sheetData>
  <sheetProtection/>
  <mergeCells count="6">
    <mergeCell ref="A4:H4"/>
    <mergeCell ref="A7:A9"/>
    <mergeCell ref="B7:C7"/>
    <mergeCell ref="D7:F7"/>
    <mergeCell ref="G27:H27"/>
    <mergeCell ref="G28:H28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0">
      <selection activeCell="M21" sqref="M21"/>
    </sheetView>
  </sheetViews>
  <sheetFormatPr defaultColWidth="9.140625" defaultRowHeight="12.75"/>
  <cols>
    <col min="1" max="1" width="4.140625" style="402" customWidth="1"/>
    <col min="2" max="2" width="7.57421875" style="402" customWidth="1"/>
    <col min="3" max="3" width="13.00390625" style="402" customWidth="1"/>
    <col min="4" max="4" width="15.28125" style="402" customWidth="1"/>
    <col min="5" max="5" width="13.8515625" style="402" customWidth="1"/>
    <col min="6" max="6" width="6.140625" style="402" customWidth="1"/>
    <col min="7" max="7" width="16.00390625" style="402" customWidth="1"/>
    <col min="8" max="8" width="7.140625" style="402" customWidth="1"/>
    <col min="9" max="9" width="14.140625" style="402" customWidth="1"/>
    <col min="10" max="10" width="6.57421875" style="402" customWidth="1"/>
    <col min="11" max="11" width="11.421875" style="402" bestFit="1" customWidth="1"/>
    <col min="12" max="12" width="16.00390625" style="402" bestFit="1" customWidth="1"/>
    <col min="13" max="13" width="10.140625" style="402" bestFit="1" customWidth="1"/>
    <col min="14" max="16384" width="9.140625" style="402" customWidth="1"/>
  </cols>
  <sheetData>
    <row r="1" spans="1:9" ht="18.75">
      <c r="A1" s="490" t="s">
        <v>407</v>
      </c>
      <c r="B1" s="490"/>
      <c r="C1" s="490"/>
      <c r="D1" s="490"/>
      <c r="E1" s="490"/>
      <c r="F1" s="490"/>
      <c r="G1" s="490"/>
      <c r="H1" s="490"/>
      <c r="I1" s="490"/>
    </row>
    <row r="3" spans="1:10" ht="17.25" thickBot="1">
      <c r="A3" s="491" t="s">
        <v>408</v>
      </c>
      <c r="B3" s="491"/>
      <c r="C3" s="491"/>
      <c r="D3" s="491"/>
      <c r="E3" s="491"/>
      <c r="F3" s="491"/>
      <c r="G3" s="491"/>
      <c r="H3" s="491"/>
      <c r="I3" s="491"/>
      <c r="J3" s="491"/>
    </row>
    <row r="4" spans="1:10" ht="18" thickBot="1">
      <c r="A4" s="487" t="s">
        <v>409</v>
      </c>
      <c r="B4" s="492" t="s">
        <v>410</v>
      </c>
      <c r="C4" s="493"/>
      <c r="D4" s="494" t="s">
        <v>411</v>
      </c>
      <c r="E4" s="494" t="s">
        <v>412</v>
      </c>
      <c r="F4" s="494" t="s">
        <v>413</v>
      </c>
      <c r="G4" s="403" t="s">
        <v>414</v>
      </c>
      <c r="H4" s="487" t="s">
        <v>415</v>
      </c>
      <c r="I4" s="487" t="s">
        <v>173</v>
      </c>
      <c r="J4" s="487" t="s">
        <v>416</v>
      </c>
    </row>
    <row r="5" spans="1:10" ht="18" thickBot="1">
      <c r="A5" s="488"/>
      <c r="B5" s="404" t="s">
        <v>409</v>
      </c>
      <c r="C5" s="405" t="s">
        <v>417</v>
      </c>
      <c r="D5" s="495"/>
      <c r="E5" s="495"/>
      <c r="F5" s="495"/>
      <c r="G5" s="406" t="s">
        <v>418</v>
      </c>
      <c r="H5" s="488"/>
      <c r="I5" s="488"/>
      <c r="J5" s="488"/>
    </row>
    <row r="6" spans="1:12" s="413" customFormat="1" ht="19.5" customHeight="1" thickTop="1">
      <c r="A6" s="407">
        <v>1</v>
      </c>
      <c r="B6" s="408">
        <v>2403</v>
      </c>
      <c r="C6" s="409">
        <v>40925</v>
      </c>
      <c r="D6" s="410">
        <f>7058.05*138.93</f>
        <v>980574.8865</v>
      </c>
      <c r="E6" s="410">
        <v>1050040</v>
      </c>
      <c r="F6" s="410">
        <v>0</v>
      </c>
      <c r="G6" s="410">
        <f>649421+400607</f>
        <v>1050028</v>
      </c>
      <c r="H6" s="411"/>
      <c r="I6" s="411">
        <f>20%*G6</f>
        <v>210005.6</v>
      </c>
      <c r="J6" s="412"/>
      <c r="L6" s="414"/>
    </row>
    <row r="7" spans="1:13" s="413" customFormat="1" ht="16.5">
      <c r="A7" s="415">
        <v>2</v>
      </c>
      <c r="B7" s="416">
        <v>5180</v>
      </c>
      <c r="C7" s="417">
        <v>40932</v>
      </c>
      <c r="D7" s="418">
        <v>1005298</v>
      </c>
      <c r="E7" s="418">
        <f>1736490</f>
        <v>1736490</v>
      </c>
      <c r="F7" s="418">
        <v>0</v>
      </c>
      <c r="G7" s="418">
        <f>1736484</f>
        <v>1736484</v>
      </c>
      <c r="H7" s="419"/>
      <c r="I7" s="411">
        <f aca="true" t="shared" si="0" ref="I7:I42">20%*G7</f>
        <v>347296.80000000005</v>
      </c>
      <c r="J7" s="420"/>
      <c r="L7" s="414"/>
      <c r="M7" s="414"/>
    </row>
    <row r="8" spans="1:12" s="413" customFormat="1" ht="19.5" customHeight="1">
      <c r="A8" s="415">
        <v>3</v>
      </c>
      <c r="B8" s="416">
        <v>5182</v>
      </c>
      <c r="C8" s="417">
        <v>41298</v>
      </c>
      <c r="D8" s="418">
        <v>1571438</v>
      </c>
      <c r="E8" s="418">
        <v>1164650</v>
      </c>
      <c r="F8" s="418">
        <v>0</v>
      </c>
      <c r="G8" s="418">
        <v>1164644</v>
      </c>
      <c r="H8" s="419"/>
      <c r="I8" s="411">
        <f t="shared" si="0"/>
        <v>232928.80000000002</v>
      </c>
      <c r="J8" s="420"/>
      <c r="L8" s="414"/>
    </row>
    <row r="9" spans="1:12" s="413" customFormat="1" ht="16.5">
      <c r="A9" s="415">
        <v>4</v>
      </c>
      <c r="B9" s="416">
        <v>25686</v>
      </c>
      <c r="C9" s="417">
        <v>41034</v>
      </c>
      <c r="D9" s="418">
        <v>858118</v>
      </c>
      <c r="E9" s="418">
        <v>928225</v>
      </c>
      <c r="F9" s="418">
        <v>0</v>
      </c>
      <c r="G9" s="418">
        <v>928973</v>
      </c>
      <c r="H9" s="419"/>
      <c r="I9" s="411">
        <f t="shared" si="0"/>
        <v>185794.6</v>
      </c>
      <c r="J9" s="420"/>
      <c r="L9" s="414"/>
    </row>
    <row r="10" spans="1:12" s="413" customFormat="1" ht="19.5" customHeight="1">
      <c r="A10" s="415">
        <v>5</v>
      </c>
      <c r="B10" s="416">
        <v>37495</v>
      </c>
      <c r="C10" s="417">
        <v>41062</v>
      </c>
      <c r="D10" s="421">
        <v>6233287</v>
      </c>
      <c r="E10" s="418">
        <v>1432135</v>
      </c>
      <c r="F10" s="418">
        <v>0</v>
      </c>
      <c r="G10" s="418">
        <v>1432129</v>
      </c>
      <c r="H10" s="419"/>
      <c r="I10" s="411">
        <f t="shared" si="0"/>
        <v>286425.8</v>
      </c>
      <c r="J10" s="420"/>
      <c r="L10" s="414"/>
    </row>
    <row r="11" spans="1:12" s="413" customFormat="1" ht="16.5">
      <c r="A11" s="415">
        <v>6</v>
      </c>
      <c r="B11" s="416">
        <v>37498</v>
      </c>
      <c r="C11" s="417">
        <v>41062</v>
      </c>
      <c r="D11" s="418">
        <v>6233287</v>
      </c>
      <c r="E11" s="418">
        <v>1514001</v>
      </c>
      <c r="F11" s="418">
        <v>0</v>
      </c>
      <c r="G11" s="418">
        <v>1513995</v>
      </c>
      <c r="H11" s="419"/>
      <c r="I11" s="411">
        <f t="shared" si="0"/>
        <v>302799</v>
      </c>
      <c r="J11" s="420"/>
      <c r="L11" s="414"/>
    </row>
    <row r="12" spans="1:12" s="413" customFormat="1" ht="19.5" customHeight="1">
      <c r="A12" s="415">
        <v>7</v>
      </c>
      <c r="B12" s="416">
        <v>37500</v>
      </c>
      <c r="C12" s="417">
        <v>41062</v>
      </c>
      <c r="D12" s="418">
        <v>6233287</v>
      </c>
      <c r="E12" s="418">
        <v>889152</v>
      </c>
      <c r="F12" s="418">
        <v>0</v>
      </c>
      <c r="G12" s="418">
        <v>889146</v>
      </c>
      <c r="H12" s="419"/>
      <c r="I12" s="411">
        <f t="shared" si="0"/>
        <v>177829.2</v>
      </c>
      <c r="J12" s="420"/>
      <c r="L12" s="414"/>
    </row>
    <row r="13" spans="1:12" s="413" customFormat="1" ht="16.5">
      <c r="A13" s="415">
        <v>8</v>
      </c>
      <c r="B13" s="416">
        <v>37491</v>
      </c>
      <c r="C13" s="417">
        <v>41062</v>
      </c>
      <c r="D13" s="418">
        <v>6233287</v>
      </c>
      <c r="E13" s="418">
        <v>1360478</v>
      </c>
      <c r="F13" s="418">
        <v>0</v>
      </c>
      <c r="G13" s="418">
        <v>1360472</v>
      </c>
      <c r="H13" s="419"/>
      <c r="I13" s="411">
        <f t="shared" si="0"/>
        <v>272094.4</v>
      </c>
      <c r="J13" s="420"/>
      <c r="L13" s="414"/>
    </row>
    <row r="14" spans="1:12" s="413" customFormat="1" ht="19.5" customHeight="1">
      <c r="A14" s="415">
        <v>9</v>
      </c>
      <c r="B14" s="416">
        <v>37487</v>
      </c>
      <c r="C14" s="417">
        <v>41062</v>
      </c>
      <c r="D14" s="418">
        <v>6233287</v>
      </c>
      <c r="E14" s="418">
        <v>1139891</v>
      </c>
      <c r="F14" s="418">
        <v>0</v>
      </c>
      <c r="G14" s="418">
        <v>1139885</v>
      </c>
      <c r="H14" s="419"/>
      <c r="I14" s="411">
        <f t="shared" si="0"/>
        <v>227977</v>
      </c>
      <c r="J14" s="420"/>
      <c r="L14" s="414"/>
    </row>
    <row r="15" spans="1:12" s="413" customFormat="1" ht="16.5">
      <c r="A15" s="415">
        <v>10</v>
      </c>
      <c r="B15" s="416">
        <v>27493</v>
      </c>
      <c r="C15" s="417">
        <v>41062</v>
      </c>
      <c r="D15" s="418">
        <v>6233287</v>
      </c>
      <c r="E15" s="418">
        <v>865035</v>
      </c>
      <c r="F15" s="418">
        <v>0</v>
      </c>
      <c r="G15" s="418">
        <v>865029</v>
      </c>
      <c r="H15" s="419"/>
      <c r="I15" s="411">
        <f t="shared" si="0"/>
        <v>173005.80000000002</v>
      </c>
      <c r="J15" s="420"/>
      <c r="L15" s="414"/>
    </row>
    <row r="16" spans="1:12" s="413" customFormat="1" ht="16.5">
      <c r="A16" s="415">
        <v>11</v>
      </c>
      <c r="B16" s="416">
        <v>37503</v>
      </c>
      <c r="C16" s="417">
        <v>41062</v>
      </c>
      <c r="D16" s="418">
        <v>844284</v>
      </c>
      <c r="E16" s="418">
        <v>1003562</v>
      </c>
      <c r="F16" s="418">
        <v>0</v>
      </c>
      <c r="G16" s="418">
        <v>1003556</v>
      </c>
      <c r="H16" s="419"/>
      <c r="I16" s="411">
        <f t="shared" si="0"/>
        <v>200711.2</v>
      </c>
      <c r="J16" s="420"/>
      <c r="L16" s="414"/>
    </row>
    <row r="17" spans="1:12" s="413" customFormat="1" ht="19.5" customHeight="1">
      <c r="A17" s="415">
        <v>12</v>
      </c>
      <c r="B17" s="416">
        <v>56745</v>
      </c>
      <c r="C17" s="417">
        <v>41131</v>
      </c>
      <c r="D17" s="418">
        <v>1537276</v>
      </c>
      <c r="E17" s="418">
        <v>1603033</v>
      </c>
      <c r="F17" s="418">
        <v>0</v>
      </c>
      <c r="G17" s="418">
        <v>1603027</v>
      </c>
      <c r="H17" s="419"/>
      <c r="I17" s="411">
        <f t="shared" si="0"/>
        <v>320605.4</v>
      </c>
      <c r="J17" s="420"/>
      <c r="L17" s="414"/>
    </row>
    <row r="18" spans="1:12" s="413" customFormat="1" ht="16.5">
      <c r="A18" s="415">
        <v>13</v>
      </c>
      <c r="B18" s="416">
        <v>56752</v>
      </c>
      <c r="C18" s="417">
        <v>41131</v>
      </c>
      <c r="D18" s="418">
        <v>1453198</v>
      </c>
      <c r="E18" s="418">
        <v>1518108</v>
      </c>
      <c r="F18" s="418">
        <v>0</v>
      </c>
      <c r="G18" s="418">
        <v>1518097</v>
      </c>
      <c r="H18" s="419"/>
      <c r="I18" s="411">
        <f t="shared" si="0"/>
        <v>303619.4</v>
      </c>
      <c r="J18" s="420"/>
      <c r="L18" s="414"/>
    </row>
    <row r="19" spans="1:12" s="413" customFormat="1" ht="19.5" customHeight="1">
      <c r="A19" s="415">
        <v>14</v>
      </c>
      <c r="B19" s="416">
        <v>58011</v>
      </c>
      <c r="C19" s="417">
        <v>41136</v>
      </c>
      <c r="D19" s="418">
        <v>888834</v>
      </c>
      <c r="E19" s="418">
        <v>948100</v>
      </c>
      <c r="F19" s="418">
        <v>0</v>
      </c>
      <c r="G19" s="418">
        <v>948094</v>
      </c>
      <c r="H19" s="419"/>
      <c r="I19" s="411">
        <f t="shared" si="0"/>
        <v>189618.80000000002</v>
      </c>
      <c r="J19" s="420"/>
      <c r="L19" s="414"/>
    </row>
    <row r="20" spans="1:12" s="413" customFormat="1" ht="16.5">
      <c r="A20" s="415">
        <v>15</v>
      </c>
      <c r="B20" s="416">
        <v>58003</v>
      </c>
      <c r="C20" s="417">
        <v>41136</v>
      </c>
      <c r="D20" s="418">
        <v>845058</v>
      </c>
      <c r="E20" s="418">
        <v>903881</v>
      </c>
      <c r="F20" s="418">
        <v>0</v>
      </c>
      <c r="G20" s="418">
        <v>903875</v>
      </c>
      <c r="H20" s="419"/>
      <c r="I20" s="411">
        <f t="shared" si="0"/>
        <v>180775</v>
      </c>
      <c r="J20" s="420"/>
      <c r="L20" s="414"/>
    </row>
    <row r="21" spans="1:12" s="413" customFormat="1" ht="16.5">
      <c r="A21" s="415">
        <v>16</v>
      </c>
      <c r="B21" s="416">
        <v>58012</v>
      </c>
      <c r="C21" s="417">
        <v>41136</v>
      </c>
      <c r="D21" s="418">
        <v>663382</v>
      </c>
      <c r="E21" s="418">
        <v>770100</v>
      </c>
      <c r="F21" s="418">
        <v>0</v>
      </c>
      <c r="G21" s="418">
        <v>770094</v>
      </c>
      <c r="H21" s="419"/>
      <c r="I21" s="411">
        <f t="shared" si="0"/>
        <v>154018.80000000002</v>
      </c>
      <c r="J21" s="420"/>
      <c r="L21" s="414"/>
    </row>
    <row r="22" spans="1:12" s="413" customFormat="1" ht="16.5">
      <c r="A22" s="415">
        <v>17</v>
      </c>
      <c r="B22" s="416">
        <v>73866</v>
      </c>
      <c r="C22" s="417">
        <v>41198</v>
      </c>
      <c r="D22" s="418">
        <v>3862903</v>
      </c>
      <c r="E22" s="449">
        <v>1747048</v>
      </c>
      <c r="F22" s="418">
        <v>0</v>
      </c>
      <c r="G22" s="418">
        <v>1747072</v>
      </c>
      <c r="H22" s="419"/>
      <c r="I22" s="411">
        <f t="shared" si="0"/>
        <v>349414.4</v>
      </c>
      <c r="J22" s="420"/>
      <c r="L22" s="414"/>
    </row>
    <row r="23" spans="1:12" s="413" customFormat="1" ht="16.5">
      <c r="A23" s="415">
        <v>18</v>
      </c>
      <c r="B23" s="416">
        <v>73881</v>
      </c>
      <c r="C23" s="417">
        <v>41198</v>
      </c>
      <c r="D23" s="418">
        <v>3862903</v>
      </c>
      <c r="E23" s="418">
        <v>928788</v>
      </c>
      <c r="F23" s="418">
        <v>0</v>
      </c>
      <c r="G23" s="418">
        <v>928782</v>
      </c>
      <c r="H23" s="419"/>
      <c r="I23" s="411">
        <f t="shared" si="0"/>
        <v>185756.40000000002</v>
      </c>
      <c r="J23" s="420"/>
      <c r="L23" s="414"/>
    </row>
    <row r="24" spans="1:12" s="413" customFormat="1" ht="16.5">
      <c r="A24" s="415">
        <v>19</v>
      </c>
      <c r="B24" s="416">
        <v>73886</v>
      </c>
      <c r="C24" s="417">
        <v>41198</v>
      </c>
      <c r="D24" s="418">
        <v>3862903</v>
      </c>
      <c r="E24" s="449">
        <v>835049</v>
      </c>
      <c r="F24" s="418">
        <v>0</v>
      </c>
      <c r="G24" s="418">
        <v>835043</v>
      </c>
      <c r="H24" s="419"/>
      <c r="I24" s="411">
        <f t="shared" si="0"/>
        <v>167008.6</v>
      </c>
      <c r="J24" s="420"/>
      <c r="L24" s="414"/>
    </row>
    <row r="25" spans="1:12" s="413" customFormat="1" ht="19.5" customHeight="1">
      <c r="A25" s="415">
        <v>20</v>
      </c>
      <c r="B25" s="416">
        <v>73876</v>
      </c>
      <c r="C25" s="417">
        <v>41198</v>
      </c>
      <c r="D25" s="418">
        <v>3862903</v>
      </c>
      <c r="E25" s="418">
        <v>968199</v>
      </c>
      <c r="F25" s="418">
        <v>0</v>
      </c>
      <c r="G25" s="418">
        <v>968193</v>
      </c>
      <c r="H25" s="419"/>
      <c r="I25" s="411">
        <f t="shared" si="0"/>
        <v>193638.6</v>
      </c>
      <c r="J25" s="420"/>
      <c r="L25" s="414"/>
    </row>
    <row r="26" spans="1:12" s="413" customFormat="1" ht="16.5">
      <c r="A26" s="415">
        <v>21</v>
      </c>
      <c r="B26" s="416">
        <v>73899</v>
      </c>
      <c r="C26" s="417">
        <v>41198</v>
      </c>
      <c r="D26" s="418">
        <v>860764</v>
      </c>
      <c r="E26" s="418">
        <v>1013684</v>
      </c>
      <c r="F26" s="418">
        <v>0</v>
      </c>
      <c r="G26" s="418">
        <v>1013678</v>
      </c>
      <c r="H26" s="419"/>
      <c r="I26" s="411">
        <f t="shared" si="0"/>
        <v>202735.6</v>
      </c>
      <c r="J26" s="420"/>
      <c r="L26" s="414"/>
    </row>
    <row r="27" spans="1:14" s="413" customFormat="1" ht="16.5">
      <c r="A27" s="415">
        <v>22</v>
      </c>
      <c r="B27" s="416">
        <v>73905</v>
      </c>
      <c r="C27" s="417">
        <v>41198</v>
      </c>
      <c r="D27" s="418">
        <v>821945</v>
      </c>
      <c r="E27" s="418">
        <v>974556</v>
      </c>
      <c r="F27" s="418">
        <v>0</v>
      </c>
      <c r="G27" s="418">
        <v>974550</v>
      </c>
      <c r="H27" s="419"/>
      <c r="I27" s="411">
        <f t="shared" si="0"/>
        <v>194910</v>
      </c>
      <c r="J27" s="420"/>
      <c r="L27" s="414"/>
      <c r="N27" s="422"/>
    </row>
    <row r="28" spans="1:12" s="413" customFormat="1" ht="17.25" thickBot="1">
      <c r="A28" s="415">
        <v>23</v>
      </c>
      <c r="B28" s="416">
        <v>81910</v>
      </c>
      <c r="C28" s="417">
        <v>41227</v>
      </c>
      <c r="D28" s="418">
        <v>845458</v>
      </c>
      <c r="E28" s="449">
        <v>993657</v>
      </c>
      <c r="F28" s="418">
        <v>0</v>
      </c>
      <c r="G28" s="418">
        <v>993651</v>
      </c>
      <c r="H28" s="419"/>
      <c r="I28" s="411">
        <f t="shared" si="0"/>
        <v>198730.2</v>
      </c>
      <c r="J28" s="420"/>
      <c r="L28" s="414"/>
    </row>
    <row r="29" spans="1:10" ht="5.25" customHeight="1" hidden="1">
      <c r="A29" s="423">
        <v>57</v>
      </c>
      <c r="B29" s="424"/>
      <c r="C29" s="425"/>
      <c r="D29" s="425"/>
      <c r="E29" s="425"/>
      <c r="F29" s="426">
        <f aca="true" t="shared" si="1" ref="F29:F42">E29*2%</f>
        <v>0</v>
      </c>
      <c r="G29" s="424">
        <f>SUM(G6:G28)</f>
        <v>26288497</v>
      </c>
      <c r="H29" s="425"/>
      <c r="I29" s="427">
        <f t="shared" si="0"/>
        <v>5257699.4</v>
      </c>
      <c r="J29" s="428"/>
    </row>
    <row r="30" spans="1:10" ht="19.5" customHeight="1" hidden="1">
      <c r="A30" s="429">
        <v>58</v>
      </c>
      <c r="B30" s="430"/>
      <c r="C30" s="431"/>
      <c r="D30" s="431"/>
      <c r="E30" s="431"/>
      <c r="F30" s="432">
        <f t="shared" si="1"/>
        <v>0</v>
      </c>
      <c r="G30" s="431"/>
      <c r="H30" s="431"/>
      <c r="I30" s="433">
        <f t="shared" si="0"/>
        <v>0</v>
      </c>
      <c r="J30" s="434"/>
    </row>
    <row r="31" spans="1:10" ht="19.5" hidden="1" thickBot="1">
      <c r="A31" s="429">
        <v>59</v>
      </c>
      <c r="B31" s="430"/>
      <c r="C31" s="431"/>
      <c r="D31" s="431"/>
      <c r="E31" s="431"/>
      <c r="F31" s="432">
        <f t="shared" si="1"/>
        <v>0</v>
      </c>
      <c r="G31" s="431"/>
      <c r="H31" s="431"/>
      <c r="I31" s="433">
        <f t="shared" si="0"/>
        <v>0</v>
      </c>
      <c r="J31" s="434"/>
    </row>
    <row r="32" spans="1:10" ht="19.5" customHeight="1" hidden="1">
      <c r="A32" s="429">
        <v>60</v>
      </c>
      <c r="B32" s="430"/>
      <c r="C32" s="431"/>
      <c r="D32" s="431"/>
      <c r="E32" s="431"/>
      <c r="F32" s="432">
        <f t="shared" si="1"/>
        <v>0</v>
      </c>
      <c r="G32" s="431"/>
      <c r="H32" s="431"/>
      <c r="I32" s="433">
        <f t="shared" si="0"/>
        <v>0</v>
      </c>
      <c r="J32" s="434"/>
    </row>
    <row r="33" spans="1:10" ht="19.5" hidden="1" thickBot="1">
      <c r="A33" s="429">
        <v>61</v>
      </c>
      <c r="B33" s="430"/>
      <c r="C33" s="431"/>
      <c r="D33" s="431"/>
      <c r="E33" s="431"/>
      <c r="F33" s="432">
        <f t="shared" si="1"/>
        <v>0</v>
      </c>
      <c r="G33" s="431"/>
      <c r="H33" s="431"/>
      <c r="I33" s="433">
        <f t="shared" si="0"/>
        <v>0</v>
      </c>
      <c r="J33" s="434"/>
    </row>
    <row r="34" spans="1:10" ht="19.5" customHeight="1" hidden="1">
      <c r="A34" s="429">
        <v>62</v>
      </c>
      <c r="B34" s="430"/>
      <c r="C34" s="431"/>
      <c r="D34" s="431"/>
      <c r="E34" s="431"/>
      <c r="F34" s="432">
        <f t="shared" si="1"/>
        <v>0</v>
      </c>
      <c r="G34" s="431"/>
      <c r="H34" s="431"/>
      <c r="I34" s="433">
        <f t="shared" si="0"/>
        <v>0</v>
      </c>
      <c r="J34" s="434"/>
    </row>
    <row r="35" spans="1:10" ht="19.5" hidden="1" thickBot="1">
      <c r="A35" s="429">
        <v>63</v>
      </c>
      <c r="B35" s="430"/>
      <c r="C35" s="431"/>
      <c r="D35" s="431"/>
      <c r="E35" s="431"/>
      <c r="F35" s="432">
        <f t="shared" si="1"/>
        <v>0</v>
      </c>
      <c r="G35" s="431"/>
      <c r="H35" s="431"/>
      <c r="I35" s="433">
        <f t="shared" si="0"/>
        <v>0</v>
      </c>
      <c r="J35" s="434"/>
    </row>
    <row r="36" spans="1:10" ht="19.5" customHeight="1" hidden="1">
      <c r="A36" s="429">
        <v>64</v>
      </c>
      <c r="B36" s="430"/>
      <c r="C36" s="431"/>
      <c r="D36" s="431"/>
      <c r="E36" s="431"/>
      <c r="F36" s="432">
        <f t="shared" si="1"/>
        <v>0</v>
      </c>
      <c r="G36" s="431"/>
      <c r="H36" s="431"/>
      <c r="I36" s="433">
        <f t="shared" si="0"/>
        <v>0</v>
      </c>
      <c r="J36" s="434"/>
    </row>
    <row r="37" spans="1:10" ht="19.5" hidden="1" thickBot="1">
      <c r="A37" s="429">
        <v>65</v>
      </c>
      <c r="B37" s="430"/>
      <c r="C37" s="431"/>
      <c r="D37" s="431"/>
      <c r="E37" s="431"/>
      <c r="F37" s="432">
        <f t="shared" si="1"/>
        <v>0</v>
      </c>
      <c r="G37" s="431"/>
      <c r="H37" s="431"/>
      <c r="I37" s="433">
        <f t="shared" si="0"/>
        <v>0</v>
      </c>
      <c r="J37" s="434"/>
    </row>
    <row r="38" spans="1:10" ht="19.5" customHeight="1" hidden="1">
      <c r="A38" s="429">
        <v>66</v>
      </c>
      <c r="B38" s="430"/>
      <c r="C38" s="431"/>
      <c r="D38" s="431"/>
      <c r="E38" s="431"/>
      <c r="F38" s="432">
        <f t="shared" si="1"/>
        <v>0</v>
      </c>
      <c r="G38" s="431"/>
      <c r="H38" s="431"/>
      <c r="I38" s="433">
        <f t="shared" si="0"/>
        <v>0</v>
      </c>
      <c r="J38" s="434"/>
    </row>
    <row r="39" spans="1:10" ht="19.5" hidden="1" thickBot="1">
      <c r="A39" s="429">
        <v>67</v>
      </c>
      <c r="B39" s="430"/>
      <c r="C39" s="431"/>
      <c r="D39" s="431"/>
      <c r="E39" s="431"/>
      <c r="F39" s="432">
        <f t="shared" si="1"/>
        <v>0</v>
      </c>
      <c r="G39" s="431"/>
      <c r="H39" s="431"/>
      <c r="I39" s="433">
        <f t="shared" si="0"/>
        <v>0</v>
      </c>
      <c r="J39" s="434"/>
    </row>
    <row r="40" spans="1:10" ht="19.5" customHeight="1" hidden="1">
      <c r="A40" s="429">
        <v>68</v>
      </c>
      <c r="B40" s="430"/>
      <c r="C40" s="431"/>
      <c r="D40" s="431"/>
      <c r="E40" s="431"/>
      <c r="F40" s="432">
        <f t="shared" si="1"/>
        <v>0</v>
      </c>
      <c r="G40" s="431"/>
      <c r="H40" s="431"/>
      <c r="I40" s="433">
        <f t="shared" si="0"/>
        <v>0</v>
      </c>
      <c r="J40" s="434"/>
    </row>
    <row r="41" spans="1:10" ht="19.5" hidden="1" thickBot="1">
      <c r="A41" s="429">
        <v>69</v>
      </c>
      <c r="B41" s="430"/>
      <c r="C41" s="431"/>
      <c r="D41" s="431"/>
      <c r="E41" s="431"/>
      <c r="F41" s="432">
        <f t="shared" si="1"/>
        <v>0</v>
      </c>
      <c r="G41" s="431"/>
      <c r="H41" s="431"/>
      <c r="I41" s="433">
        <f t="shared" si="0"/>
        <v>0</v>
      </c>
      <c r="J41" s="434"/>
    </row>
    <row r="42" spans="1:10" ht="19.5" customHeight="1" hidden="1">
      <c r="A42" s="435">
        <v>70</v>
      </c>
      <c r="B42" s="436"/>
      <c r="C42" s="437"/>
      <c r="D42" s="437"/>
      <c r="E42" s="437"/>
      <c r="F42" s="438">
        <f t="shared" si="1"/>
        <v>0</v>
      </c>
      <c r="G42" s="437"/>
      <c r="H42" s="437"/>
      <c r="I42" s="439">
        <f t="shared" si="0"/>
        <v>0</v>
      </c>
      <c r="J42" s="440"/>
    </row>
    <row r="43" spans="1:10" ht="20.25" thickBot="1" thickTop="1">
      <c r="A43" s="489" t="s">
        <v>419</v>
      </c>
      <c r="B43" s="489"/>
      <c r="C43" s="489"/>
      <c r="D43" s="441">
        <f>SUM(D6:D28)</f>
        <v>66026961.8865</v>
      </c>
      <c r="E43" s="441">
        <f aca="true" t="shared" si="2" ref="E43:J43">SUM(E6:E28)</f>
        <v>26287862</v>
      </c>
      <c r="F43" s="441">
        <f t="shared" si="2"/>
        <v>0</v>
      </c>
      <c r="G43" s="441">
        <f t="shared" si="2"/>
        <v>26288497</v>
      </c>
      <c r="H43" s="441">
        <f t="shared" si="2"/>
        <v>0</v>
      </c>
      <c r="I43" s="441">
        <f t="shared" si="2"/>
        <v>5257699.3999999985</v>
      </c>
      <c r="J43" s="441">
        <f t="shared" si="2"/>
        <v>0</v>
      </c>
    </row>
    <row r="44" spans="1:11" ht="19.5" thickTop="1">
      <c r="A44" s="442"/>
      <c r="B44" s="442"/>
      <c r="C44" s="442"/>
      <c r="D44" s="443"/>
      <c r="E44" s="443"/>
      <c r="F44" s="443"/>
      <c r="G44" s="443"/>
      <c r="H44" s="443"/>
      <c r="I44" s="444"/>
      <c r="J44" s="443"/>
      <c r="K44" s="445"/>
    </row>
    <row r="45" spans="1:11" ht="18.75">
      <c r="A45" s="442"/>
      <c r="B45" s="446"/>
      <c r="C45" s="442"/>
      <c r="D45" s="443"/>
      <c r="E45" s="443"/>
      <c r="F45" s="443"/>
      <c r="G45" s="443"/>
      <c r="H45" s="443"/>
      <c r="I45" s="444"/>
      <c r="J45" s="443"/>
      <c r="K45" s="445"/>
    </row>
    <row r="46" spans="5:9" ht="19.5" customHeight="1">
      <c r="E46" s="447"/>
      <c r="F46" s="448"/>
      <c r="G46" s="448"/>
      <c r="H46" s="448" t="s">
        <v>402</v>
      </c>
      <c r="I46" s="447"/>
    </row>
    <row r="47" spans="7:9" ht="16.5">
      <c r="G47" s="448"/>
      <c r="H47" s="448" t="s">
        <v>420</v>
      </c>
      <c r="I47" s="447"/>
    </row>
    <row r="48" ht="19.5" customHeight="1">
      <c r="G48" s="448"/>
    </row>
    <row r="49" ht="16.5">
      <c r="G49" s="448"/>
    </row>
    <row r="50" ht="19.5" customHeight="1">
      <c r="G50" s="448"/>
    </row>
    <row r="51" ht="16.5">
      <c r="G51" s="448"/>
    </row>
    <row r="52" ht="19.5" customHeight="1">
      <c r="G52" s="448"/>
    </row>
    <row r="53" ht="16.5">
      <c r="G53" s="448"/>
    </row>
    <row r="54" ht="16.5">
      <c r="G54" s="448"/>
    </row>
    <row r="56" ht="16.5">
      <c r="G56" s="448"/>
    </row>
  </sheetData>
  <sheetProtection/>
  <mergeCells count="11">
    <mergeCell ref="I4:I5"/>
    <mergeCell ref="J4:J5"/>
    <mergeCell ref="A43:C43"/>
    <mergeCell ref="A1:I1"/>
    <mergeCell ref="A3:J3"/>
    <mergeCell ref="A4:A5"/>
    <mergeCell ref="B4:C4"/>
    <mergeCell ref="D4:D5"/>
    <mergeCell ref="E4:E5"/>
    <mergeCell ref="F4:F5"/>
    <mergeCell ref="H4:H5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6">
      <selection activeCell="F31" sqref="F1:F16384"/>
    </sheetView>
  </sheetViews>
  <sheetFormatPr defaultColWidth="9.140625" defaultRowHeight="12.75"/>
  <cols>
    <col min="1" max="1" width="5.8515625" style="7" customWidth="1"/>
    <col min="2" max="2" width="48.28125" style="7" customWidth="1"/>
    <col min="3" max="3" width="8.421875" style="7" customWidth="1"/>
    <col min="4" max="4" width="18.57421875" style="19" customWidth="1"/>
    <col min="5" max="5" width="16.28125" style="7" customWidth="1"/>
    <col min="6" max="6" width="10.00390625" style="288" bestFit="1" customWidth="1"/>
    <col min="7" max="7" width="3.140625" style="7" customWidth="1"/>
    <col min="8" max="8" width="12.57421875" style="7" bestFit="1" customWidth="1"/>
    <col min="9" max="16384" width="9.140625" style="7" customWidth="1"/>
  </cols>
  <sheetData>
    <row r="1" spans="1:6" ht="19.5" customHeight="1">
      <c r="A1" s="4" t="s">
        <v>243</v>
      </c>
      <c r="B1" s="4"/>
      <c r="C1" s="4"/>
      <c r="D1" s="5"/>
      <c r="E1" s="6"/>
      <c r="F1" s="287"/>
    </row>
    <row r="2" spans="1:6" ht="19.5" customHeight="1">
      <c r="A2" s="8" t="s">
        <v>121</v>
      </c>
      <c r="B2" s="8" t="s">
        <v>227</v>
      </c>
      <c r="C2" s="8"/>
      <c r="D2" s="5"/>
      <c r="E2" s="6"/>
      <c r="F2" s="287"/>
    </row>
    <row r="3" spans="1:4" ht="19.5" customHeight="1">
      <c r="A3" s="8" t="s">
        <v>212</v>
      </c>
      <c r="B3" s="8"/>
      <c r="C3" s="8"/>
      <c r="D3" s="8"/>
    </row>
    <row r="4" spans="1:4" ht="11.25" customHeight="1">
      <c r="A4" s="8"/>
      <c r="B4" s="8"/>
      <c r="C4" s="8"/>
      <c r="D4" s="8"/>
    </row>
    <row r="5" spans="1:8" ht="18" customHeight="1">
      <c r="A5" s="188"/>
      <c r="B5" s="192" t="s">
        <v>10</v>
      </c>
      <c r="C5" s="192"/>
      <c r="D5" s="201" t="s">
        <v>205</v>
      </c>
      <c r="E5" s="201" t="s">
        <v>204</v>
      </c>
      <c r="F5" s="288" t="s">
        <v>0</v>
      </c>
      <c r="H5" s="123"/>
    </row>
    <row r="6" spans="1:8" ht="13.5" thickBot="1">
      <c r="A6" s="204" t="s">
        <v>11</v>
      </c>
      <c r="B6" s="202" t="s">
        <v>12</v>
      </c>
      <c r="C6" s="202"/>
      <c r="D6" s="203">
        <f>SUM(D7:D13)</f>
        <v>242464148.61943996</v>
      </c>
      <c r="E6" s="203">
        <f>SUM(E7:E13)</f>
        <v>298864854.9999999</v>
      </c>
      <c r="F6" s="288">
        <v>409386764</v>
      </c>
      <c r="H6" s="123"/>
    </row>
    <row r="7" spans="1:8" ht="13.5" thickTop="1">
      <c r="A7" s="68">
        <v>1</v>
      </c>
      <c r="B7" s="13" t="s">
        <v>5</v>
      </c>
      <c r="C7" s="269"/>
      <c r="D7" s="398">
        <v>1727767.3076000065</v>
      </c>
      <c r="E7" s="399">
        <v>357544</v>
      </c>
      <c r="F7" s="288">
        <v>10735676</v>
      </c>
      <c r="H7" s="123"/>
    </row>
    <row r="8" spans="1:8" ht="12.75">
      <c r="A8" s="68">
        <v>2</v>
      </c>
      <c r="B8" s="68" t="s">
        <v>13</v>
      </c>
      <c r="C8" s="269"/>
      <c r="D8" s="196">
        <v>23202789</v>
      </c>
      <c r="E8" s="66">
        <v>21972381</v>
      </c>
      <c r="F8" s="288">
        <v>15434938</v>
      </c>
      <c r="H8" s="123"/>
    </row>
    <row r="9" spans="1:8" ht="12.75">
      <c r="A9" s="68">
        <v>3</v>
      </c>
      <c r="B9" s="68" t="s">
        <v>231</v>
      </c>
      <c r="C9" s="269"/>
      <c r="D9" s="196">
        <v>37740071</v>
      </c>
      <c r="E9" s="66">
        <v>33489696</v>
      </c>
      <c r="F9" s="288">
        <v>23727</v>
      </c>
      <c r="H9" s="123"/>
    </row>
    <row r="10" spans="1:8" ht="12.75">
      <c r="A10" s="68">
        <v>4</v>
      </c>
      <c r="B10" s="68" t="s">
        <v>14</v>
      </c>
      <c r="C10" s="269"/>
      <c r="D10" s="398">
        <v>161889322.544</v>
      </c>
      <c r="E10" s="399">
        <v>212230854.9999999</v>
      </c>
      <c r="F10" s="288">
        <v>328463125</v>
      </c>
      <c r="H10" s="123"/>
    </row>
    <row r="11" spans="1:8" ht="12.75">
      <c r="A11" s="68">
        <v>5</v>
      </c>
      <c r="B11" s="68" t="s">
        <v>6</v>
      </c>
      <c r="C11" s="269"/>
      <c r="D11" s="398">
        <v>14436259.5</v>
      </c>
      <c r="E11" s="399">
        <v>27895577</v>
      </c>
      <c r="F11" s="288">
        <v>52477831</v>
      </c>
      <c r="H11" s="123"/>
    </row>
    <row r="12" spans="1:8" ht="12.75">
      <c r="A12" s="68">
        <v>6</v>
      </c>
      <c r="B12" s="193" t="s">
        <v>232</v>
      </c>
      <c r="C12" s="193"/>
      <c r="D12" s="196">
        <v>31552.5</v>
      </c>
      <c r="E12" s="66">
        <v>31303</v>
      </c>
      <c r="F12" s="288">
        <v>0</v>
      </c>
      <c r="H12" s="123"/>
    </row>
    <row r="13" spans="1:8" ht="12.75">
      <c r="A13" s="68">
        <v>7</v>
      </c>
      <c r="B13" s="68" t="s">
        <v>7</v>
      </c>
      <c r="C13" s="68"/>
      <c r="D13" s="196">
        <v>3436386.7678399747</v>
      </c>
      <c r="E13" s="66">
        <v>2887499</v>
      </c>
      <c r="F13" s="288">
        <v>2251467</v>
      </c>
      <c r="H13" s="123"/>
    </row>
    <row r="14" spans="1:8" ht="12.75">
      <c r="A14" s="68"/>
      <c r="B14" s="68"/>
      <c r="C14" s="68"/>
      <c r="D14" s="196"/>
      <c r="E14" s="66"/>
      <c r="H14" s="123"/>
    </row>
    <row r="15" spans="1:8" ht="13.5" thickBot="1">
      <c r="A15" s="202" t="s">
        <v>15</v>
      </c>
      <c r="B15" s="202" t="s">
        <v>16</v>
      </c>
      <c r="C15" s="202"/>
      <c r="D15" s="203">
        <f>SUM(D16:D20)</f>
        <v>7648181.300000073</v>
      </c>
      <c r="E15" s="203">
        <f>SUM(E16:E20)</f>
        <v>9549836.000000073</v>
      </c>
      <c r="F15" s="288">
        <v>7535790</v>
      </c>
      <c r="H15" s="123"/>
    </row>
    <row r="16" spans="1:8" ht="13.5" thickTop="1">
      <c r="A16" s="193">
        <v>1</v>
      </c>
      <c r="B16" s="68" t="s">
        <v>17</v>
      </c>
      <c r="C16" s="68"/>
      <c r="D16" s="196">
        <v>0</v>
      </c>
      <c r="E16" s="66">
        <v>0</v>
      </c>
      <c r="F16" s="288">
        <v>0</v>
      </c>
      <c r="H16" s="123"/>
    </row>
    <row r="17" spans="1:8" ht="12.75">
      <c r="A17" s="193">
        <v>2</v>
      </c>
      <c r="B17" s="68" t="s">
        <v>2</v>
      </c>
      <c r="C17" s="269"/>
      <c r="D17" s="196">
        <v>7648181.300000073</v>
      </c>
      <c r="E17" s="66">
        <v>9549836.000000073</v>
      </c>
      <c r="F17" s="288">
        <v>7535790</v>
      </c>
      <c r="H17" s="123"/>
    </row>
    <row r="18" spans="1:8" ht="12.75">
      <c r="A18" s="193">
        <v>3</v>
      </c>
      <c r="B18" s="68" t="s">
        <v>18</v>
      </c>
      <c r="C18" s="68"/>
      <c r="D18" s="196">
        <v>0</v>
      </c>
      <c r="E18" s="66">
        <v>0</v>
      </c>
      <c r="F18" s="288">
        <v>0</v>
      </c>
      <c r="H18" s="123"/>
    </row>
    <row r="19" spans="1:8" ht="12.75">
      <c r="A19" s="193">
        <v>4</v>
      </c>
      <c r="B19" s="68" t="s">
        <v>8</v>
      </c>
      <c r="C19" s="269"/>
      <c r="D19" s="196">
        <v>0</v>
      </c>
      <c r="E19" s="66">
        <v>0</v>
      </c>
      <c r="F19" s="288">
        <v>0</v>
      </c>
      <c r="H19" s="123"/>
    </row>
    <row r="20" spans="1:8" ht="12.75">
      <c r="A20" s="193">
        <v>5</v>
      </c>
      <c r="B20" s="68" t="s">
        <v>19</v>
      </c>
      <c r="C20" s="68"/>
      <c r="D20" s="196">
        <v>0</v>
      </c>
      <c r="E20" s="66">
        <v>0</v>
      </c>
      <c r="F20" s="288">
        <v>0</v>
      </c>
      <c r="H20" s="123"/>
    </row>
    <row r="21" spans="1:8" ht="15.75">
      <c r="A21" s="156"/>
      <c r="B21" s="192" t="s">
        <v>20</v>
      </c>
      <c r="C21" s="192"/>
      <c r="D21" s="197">
        <f>D6+D15</f>
        <v>250112329.91944003</v>
      </c>
      <c r="E21" s="197">
        <f>E6+E15</f>
        <v>308414690.99999994</v>
      </c>
      <c r="F21" s="288">
        <v>416922554</v>
      </c>
      <c r="H21" s="123"/>
    </row>
    <row r="22" spans="1:8" ht="9.75" customHeight="1">
      <c r="A22" s="194"/>
      <c r="B22" s="198"/>
      <c r="C22" s="198"/>
      <c r="D22" s="195"/>
      <c r="E22" s="195"/>
      <c r="H22" s="123"/>
    </row>
    <row r="23" spans="1:8" ht="8.25" customHeight="1">
      <c r="A23" s="194"/>
      <c r="B23" s="198"/>
      <c r="C23" s="198"/>
      <c r="D23" s="195"/>
      <c r="E23" s="195"/>
      <c r="H23" s="123"/>
    </row>
    <row r="24" spans="1:8" ht="20.25" customHeight="1">
      <c r="A24" s="199"/>
      <c r="B24" s="192" t="s">
        <v>21</v>
      </c>
      <c r="C24" s="192"/>
      <c r="D24" s="197"/>
      <c r="E24" s="197"/>
      <c r="H24" s="123"/>
    </row>
    <row r="25" spans="1:8" ht="13.5" thickBot="1">
      <c r="A25" s="202" t="s">
        <v>11</v>
      </c>
      <c r="B25" s="205" t="s">
        <v>22</v>
      </c>
      <c r="C25" s="205"/>
      <c r="D25" s="203">
        <f>SUM(D26:D31)</f>
        <v>49089878.8324</v>
      </c>
      <c r="E25" s="203">
        <f>SUM(E26:E31)</f>
        <v>63407564</v>
      </c>
      <c r="F25" s="288">
        <v>78594222</v>
      </c>
      <c r="H25" s="123"/>
    </row>
    <row r="26" spans="1:8" ht="13.5" thickTop="1">
      <c r="A26" s="68">
        <v>1</v>
      </c>
      <c r="B26" s="68" t="s">
        <v>3</v>
      </c>
      <c r="C26" s="269"/>
      <c r="D26" s="196">
        <v>40109578.8324</v>
      </c>
      <c r="E26" s="66">
        <v>54414448</v>
      </c>
      <c r="F26" s="288">
        <v>67325066</v>
      </c>
      <c r="H26" s="123"/>
    </row>
    <row r="27" spans="1:8" ht="12.75">
      <c r="A27" s="68">
        <v>2</v>
      </c>
      <c r="B27" s="68" t="s">
        <v>233</v>
      </c>
      <c r="C27" s="68"/>
      <c r="D27" s="196">
        <v>0</v>
      </c>
      <c r="E27" s="66">
        <v>0</v>
      </c>
      <c r="F27" s="288">
        <v>0</v>
      </c>
      <c r="H27" s="123"/>
    </row>
    <row r="28" spans="1:8" ht="12.75">
      <c r="A28" s="68">
        <v>3</v>
      </c>
      <c r="B28" s="68" t="s">
        <v>9</v>
      </c>
      <c r="C28" s="68"/>
      <c r="D28" s="398">
        <v>8821800</v>
      </c>
      <c r="E28" s="399">
        <v>8821800</v>
      </c>
      <c r="F28" s="288">
        <v>10874651</v>
      </c>
      <c r="H28" s="123"/>
    </row>
    <row r="29" spans="1:8" ht="12.75">
      <c r="A29" s="68">
        <v>4</v>
      </c>
      <c r="B29" s="68" t="s">
        <v>4</v>
      </c>
      <c r="C29" s="68"/>
      <c r="D29" s="196">
        <v>92996</v>
      </c>
      <c r="E29" s="66">
        <v>94861</v>
      </c>
      <c r="F29" s="288">
        <v>372725</v>
      </c>
      <c r="H29" s="123"/>
    </row>
    <row r="30" spans="1:8" ht="12.75">
      <c r="A30" s="68">
        <v>5</v>
      </c>
      <c r="B30" s="68" t="s">
        <v>234</v>
      </c>
      <c r="C30" s="68"/>
      <c r="D30" s="196">
        <v>65504</v>
      </c>
      <c r="E30" s="66">
        <v>76455</v>
      </c>
      <c r="F30" s="288">
        <v>21780</v>
      </c>
      <c r="H30" s="123"/>
    </row>
    <row r="31" spans="1:8" ht="12.75">
      <c r="A31" s="68">
        <v>6</v>
      </c>
      <c r="B31" s="68" t="s">
        <v>235</v>
      </c>
      <c r="C31" s="68"/>
      <c r="D31" s="196">
        <v>0</v>
      </c>
      <c r="E31" s="66">
        <v>0</v>
      </c>
      <c r="H31" s="123"/>
    </row>
    <row r="32" spans="1:8" ht="12.75">
      <c r="A32" s="68"/>
      <c r="B32" s="68"/>
      <c r="C32" s="68"/>
      <c r="D32" s="196"/>
      <c r="E32" s="66"/>
      <c r="F32" s="288">
        <v>0</v>
      </c>
      <c r="H32" s="123"/>
    </row>
    <row r="33" spans="1:8" ht="13.5" thickBot="1">
      <c r="A33" s="202" t="s">
        <v>15</v>
      </c>
      <c r="B33" s="205" t="s">
        <v>23</v>
      </c>
      <c r="C33" s="205"/>
      <c r="D33" s="203">
        <f>SUM(D34:D36)</f>
        <v>130620832.99</v>
      </c>
      <c r="E33" s="203">
        <f>SUM(E34:E36)</f>
        <v>178031143</v>
      </c>
      <c r="F33" s="288">
        <v>278465832</v>
      </c>
      <c r="H33" s="123"/>
    </row>
    <row r="34" spans="1:8" ht="13.5" thickTop="1">
      <c r="A34" s="193">
        <v>1</v>
      </c>
      <c r="B34" s="68" t="s">
        <v>24</v>
      </c>
      <c r="C34" s="68"/>
      <c r="D34" s="196">
        <v>0</v>
      </c>
      <c r="E34" s="66">
        <v>0</v>
      </c>
      <c r="F34" s="288">
        <v>0</v>
      </c>
      <c r="H34" s="123"/>
    </row>
    <row r="35" spans="1:8" ht="12.75">
      <c r="A35" s="193">
        <v>2</v>
      </c>
      <c r="B35" s="68" t="s">
        <v>25</v>
      </c>
      <c r="C35" s="68"/>
      <c r="D35" s="196">
        <v>0</v>
      </c>
      <c r="E35" s="66">
        <v>0</v>
      </c>
      <c r="F35" s="288">
        <v>0</v>
      </c>
      <c r="H35" s="123"/>
    </row>
    <row r="36" spans="1:9" ht="12.75">
      <c r="A36" s="193">
        <v>3</v>
      </c>
      <c r="B36" s="68" t="s">
        <v>236</v>
      </c>
      <c r="C36" s="68"/>
      <c r="D36" s="196">
        <v>130620832.99</v>
      </c>
      <c r="E36" s="66">
        <v>178031143</v>
      </c>
      <c r="F36" s="288">
        <v>278465832</v>
      </c>
      <c r="H36" s="123"/>
      <c r="I36" s="123"/>
    </row>
    <row r="37" spans="1:6" ht="15.75" customHeight="1">
      <c r="A37" s="456" t="s">
        <v>26</v>
      </c>
      <c r="B37" s="456"/>
      <c r="C37" s="185"/>
      <c r="D37" s="197">
        <f>D25+D33</f>
        <v>179710711.8224</v>
      </c>
      <c r="E37" s="197">
        <f>E25+E33</f>
        <v>241438707</v>
      </c>
      <c r="F37" s="288">
        <v>357060054</v>
      </c>
    </row>
    <row r="38" spans="1:5" ht="9.75" customHeight="1">
      <c r="A38" s="200"/>
      <c r="B38" s="200"/>
      <c r="C38" s="200"/>
      <c r="D38" s="195"/>
      <c r="E38" s="195"/>
    </row>
    <row r="39" spans="1:6" ht="15" customHeight="1">
      <c r="A39" s="156" t="s">
        <v>27</v>
      </c>
      <c r="B39" s="185" t="s">
        <v>28</v>
      </c>
      <c r="C39" s="185"/>
      <c r="D39" s="197">
        <f>SUM(D40:D49)</f>
        <v>70401618.08944023</v>
      </c>
      <c r="E39" s="197">
        <f>SUM(E40:E49)</f>
        <v>66975984</v>
      </c>
      <c r="F39" s="288">
        <v>59862500</v>
      </c>
    </row>
    <row r="40" spans="1:8" ht="12.75">
      <c r="A40" s="193">
        <v>1</v>
      </c>
      <c r="B40" s="68" t="s">
        <v>29</v>
      </c>
      <c r="C40" s="68"/>
      <c r="D40" s="196">
        <v>0</v>
      </c>
      <c r="E40" s="66">
        <v>0</v>
      </c>
      <c r="F40" s="288">
        <v>0</v>
      </c>
      <c r="H40" s="123"/>
    </row>
    <row r="41" spans="1:8" ht="12.75">
      <c r="A41" s="193">
        <v>2</v>
      </c>
      <c r="B41" s="68" t="s">
        <v>30</v>
      </c>
      <c r="C41" s="68"/>
      <c r="D41" s="196">
        <v>100000</v>
      </c>
      <c r="E41" s="66">
        <v>100000</v>
      </c>
      <c r="F41" s="288">
        <v>100000</v>
      </c>
      <c r="H41" s="123"/>
    </row>
    <row r="42" spans="1:8" ht="12.75">
      <c r="A42" s="193">
        <v>3</v>
      </c>
      <c r="B42" s="68" t="s">
        <v>1</v>
      </c>
      <c r="C42" s="68"/>
      <c r="D42" s="196">
        <v>0</v>
      </c>
      <c r="E42" s="66">
        <v>0</v>
      </c>
      <c r="F42" s="288">
        <v>0</v>
      </c>
      <c r="H42" s="123"/>
    </row>
    <row r="43" spans="1:8" ht="12.75">
      <c r="A43" s="193">
        <v>4</v>
      </c>
      <c r="B43" s="68" t="s">
        <v>31</v>
      </c>
      <c r="C43" s="68"/>
      <c r="D43" s="196">
        <v>0</v>
      </c>
      <c r="E43" s="66">
        <v>0</v>
      </c>
      <c r="F43" s="288">
        <v>0</v>
      </c>
      <c r="H43" s="123"/>
    </row>
    <row r="44" spans="1:8" ht="12.75">
      <c r="A44" s="193">
        <v>5</v>
      </c>
      <c r="B44" s="68" t="s">
        <v>237</v>
      </c>
      <c r="C44" s="68"/>
      <c r="D44" s="196">
        <v>460875</v>
      </c>
      <c r="E44" s="66">
        <v>460875</v>
      </c>
      <c r="F44" s="288">
        <v>460875</v>
      </c>
      <c r="H44" s="123"/>
    </row>
    <row r="45" spans="1:8" ht="12.75">
      <c r="A45" s="193">
        <v>6</v>
      </c>
      <c r="B45" s="68" t="s">
        <v>32</v>
      </c>
      <c r="C45" s="68"/>
      <c r="D45" s="196">
        <v>0</v>
      </c>
      <c r="E45" s="66">
        <v>0</v>
      </c>
      <c r="F45" s="288">
        <v>0</v>
      </c>
      <c r="H45" s="123"/>
    </row>
    <row r="46" spans="1:8" ht="12.75">
      <c r="A46" s="193">
        <v>7</v>
      </c>
      <c r="B46" s="68" t="s">
        <v>33</v>
      </c>
      <c r="C46" s="68"/>
      <c r="D46" s="196">
        <v>0</v>
      </c>
      <c r="E46" s="66">
        <v>0</v>
      </c>
      <c r="F46" s="288">
        <v>0</v>
      </c>
      <c r="H46" s="123"/>
    </row>
    <row r="47" spans="1:8" ht="12.75">
      <c r="A47" s="193">
        <v>8</v>
      </c>
      <c r="B47" s="68" t="s">
        <v>34</v>
      </c>
      <c r="C47" s="68"/>
      <c r="D47" s="398">
        <v>66415109</v>
      </c>
      <c r="E47" s="399">
        <v>59301625</v>
      </c>
      <c r="F47" s="288">
        <v>47116323</v>
      </c>
      <c r="H47" s="123"/>
    </row>
    <row r="48" spans="1:8" ht="12.75">
      <c r="A48" s="193">
        <v>9</v>
      </c>
      <c r="B48" s="68" t="s">
        <v>238</v>
      </c>
      <c r="C48" s="68"/>
      <c r="D48" s="196">
        <v>0</v>
      </c>
      <c r="E48" s="66">
        <v>0</v>
      </c>
      <c r="F48" s="288">
        <v>0</v>
      </c>
      <c r="H48" s="123"/>
    </row>
    <row r="49" spans="1:8" ht="12.75">
      <c r="A49" s="193">
        <v>10</v>
      </c>
      <c r="B49" s="68" t="s">
        <v>239</v>
      </c>
      <c r="C49" s="68"/>
      <c r="D49" s="196">
        <v>3425634.08944022</v>
      </c>
      <c r="E49" s="66">
        <v>7113484</v>
      </c>
      <c r="F49" s="288">
        <v>12185302</v>
      </c>
      <c r="H49" s="123"/>
    </row>
    <row r="50" spans="1:6" ht="13.5" thickBot="1">
      <c r="A50" s="206"/>
      <c r="B50" s="206" t="s">
        <v>35</v>
      </c>
      <c r="C50" s="206"/>
      <c r="D50" s="207">
        <f>SUM(D41:D49)</f>
        <v>70401618.08944023</v>
      </c>
      <c r="E50" s="207">
        <f>SUM(E41:E49)</f>
        <v>66975984</v>
      </c>
      <c r="F50" s="288">
        <v>59862500</v>
      </c>
    </row>
    <row r="51" spans="1:5" ht="13.5" thickTop="1">
      <c r="A51" s="194"/>
      <c r="B51" s="194"/>
      <c r="C51" s="194"/>
      <c r="D51" s="195"/>
      <c r="E51" s="195"/>
    </row>
    <row r="52" spans="1:6" ht="18" customHeight="1">
      <c r="A52" s="454" t="s">
        <v>36</v>
      </c>
      <c r="B52" s="455"/>
      <c r="C52" s="267"/>
      <c r="D52" s="197">
        <f>D37+D50</f>
        <v>250112329.91184023</v>
      </c>
      <c r="E52" s="197">
        <f>E37+E50</f>
        <v>308414691</v>
      </c>
      <c r="F52" s="288">
        <v>416922554</v>
      </c>
    </row>
    <row r="53" spans="4:7" ht="14.25" customHeight="1">
      <c r="D53" s="289">
        <f>D52-D21</f>
        <v>-0.0075998008251190186</v>
      </c>
      <c r="E53" s="289">
        <f>E52-E21</f>
        <v>0</v>
      </c>
      <c r="F53" s="289">
        <f>F52-F21</f>
        <v>0</v>
      </c>
      <c r="G53" s="289"/>
    </row>
    <row r="54" ht="18.75" customHeight="1"/>
    <row r="55" ht="15">
      <c r="D55" s="20" t="s">
        <v>37</v>
      </c>
    </row>
    <row r="56" ht="15.75" customHeight="1">
      <c r="D56" s="20"/>
    </row>
    <row r="57" ht="15">
      <c r="D57" s="20" t="s">
        <v>244</v>
      </c>
    </row>
    <row r="62" ht="12.75">
      <c r="D62" s="400"/>
    </row>
  </sheetData>
  <sheetProtection/>
  <mergeCells count="2">
    <mergeCell ref="A52:B52"/>
    <mergeCell ref="A37:B37"/>
  </mergeCells>
  <printOptions/>
  <pageMargins left="0.75" right="0.75" top="0.6" bottom="0.33" header="0.5" footer="0.4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9">
      <selection activeCell="D26" sqref="D26"/>
    </sheetView>
  </sheetViews>
  <sheetFormatPr defaultColWidth="9.140625" defaultRowHeight="12.75"/>
  <cols>
    <col min="1" max="1" width="5.8515625" style="7" customWidth="1"/>
    <col min="2" max="2" width="56.140625" style="7" customWidth="1"/>
    <col min="3" max="3" width="9.28125" style="7" hidden="1" customWidth="1"/>
    <col min="4" max="4" width="17.00390625" style="7" customWidth="1"/>
    <col min="5" max="5" width="2.7109375" style="7" customWidth="1"/>
    <col min="6" max="6" width="17.57421875" style="7" customWidth="1"/>
    <col min="7" max="7" width="10.140625" style="7" bestFit="1" customWidth="1"/>
    <col min="8" max="16384" width="9.140625" style="7" customWidth="1"/>
  </cols>
  <sheetData>
    <row r="1" spans="1:6" ht="18.75">
      <c r="A1" s="4" t="str">
        <f>'Bilanci '!A1</f>
        <v> "ARTGRES" shpk</v>
      </c>
      <c r="B1" s="33"/>
      <c r="C1" s="21"/>
      <c r="D1" s="22"/>
      <c r="E1" s="22"/>
      <c r="F1" s="22"/>
    </row>
    <row r="2" spans="1:6" ht="18.75">
      <c r="A2" s="33" t="str">
        <f>'Bilanci '!A2</f>
        <v>Nipt: </v>
      </c>
      <c r="B2" s="33" t="str">
        <f>'Bilanci '!B2</f>
        <v>K61330021P</v>
      </c>
      <c r="C2" s="21"/>
      <c r="D2" s="22"/>
      <c r="E2" s="22"/>
      <c r="F2" s="22"/>
    </row>
    <row r="3" spans="1:6" ht="18.75">
      <c r="A3" s="33" t="s">
        <v>38</v>
      </c>
      <c r="B3" s="6"/>
      <c r="C3" s="22"/>
      <c r="E3" s="22"/>
      <c r="F3" s="22"/>
    </row>
    <row r="4" spans="1:6" ht="18.75">
      <c r="A4" s="33" t="str">
        <f>'Bilanci '!A3</f>
        <v>Periudha: 01.01.2012 - 31.12.2012</v>
      </c>
      <c r="B4" s="6"/>
      <c r="C4" s="22"/>
      <c r="D4" s="21"/>
      <c r="E4" s="22"/>
      <c r="F4" s="22"/>
    </row>
    <row r="5" spans="1:6" ht="18.75">
      <c r="A5" s="21"/>
      <c r="B5" s="22"/>
      <c r="C5" s="22"/>
      <c r="D5" s="21"/>
      <c r="E5" s="22"/>
      <c r="F5" s="22"/>
    </row>
    <row r="6" spans="1:4" ht="13.5" thickBot="1">
      <c r="A6" s="23" t="s">
        <v>39</v>
      </c>
      <c r="D6" s="23"/>
    </row>
    <row r="7" spans="1:6" ht="16.5" thickBot="1">
      <c r="A7" s="307"/>
      <c r="B7" s="307"/>
      <c r="C7" s="209" t="s">
        <v>111</v>
      </c>
      <c r="D7" s="325" t="str">
        <f>'Bilanci '!D5</f>
        <v>Viti 2012</v>
      </c>
      <c r="E7" s="326"/>
      <c r="F7" s="325" t="str">
        <f>'Bilanci '!E5</f>
        <v>Viti 2011</v>
      </c>
    </row>
    <row r="8" spans="1:6" ht="16.5" thickBot="1">
      <c r="A8" s="308"/>
      <c r="B8" s="309" t="s">
        <v>245</v>
      </c>
      <c r="C8" s="210"/>
      <c r="D8" s="327">
        <f>SUM(D9:D11)</f>
        <v>92775848.5</v>
      </c>
      <c r="E8" s="328"/>
      <c r="F8" s="327">
        <f>SUM(F9:F11)</f>
        <v>193100931</v>
      </c>
    </row>
    <row r="9" spans="1:6" ht="15.75">
      <c r="A9" s="310">
        <v>1</v>
      </c>
      <c r="B9" s="311" t="s">
        <v>246</v>
      </c>
      <c r="C9" s="189"/>
      <c r="D9" s="329">
        <v>92775848.5</v>
      </c>
      <c r="E9" s="329"/>
      <c r="F9" s="329">
        <v>193100931</v>
      </c>
    </row>
    <row r="10" spans="1:6" ht="47.25">
      <c r="A10" s="312">
        <v>2</v>
      </c>
      <c r="B10" s="313" t="s">
        <v>247</v>
      </c>
      <c r="C10" s="190"/>
      <c r="D10" s="330">
        <v>0</v>
      </c>
      <c r="E10" s="331"/>
      <c r="F10" s="332">
        <v>0</v>
      </c>
    </row>
    <row r="11" spans="1:6" ht="31.5">
      <c r="A11" s="312">
        <v>3</v>
      </c>
      <c r="B11" s="313" t="s">
        <v>40</v>
      </c>
      <c r="C11" s="191"/>
      <c r="D11" s="332">
        <v>0</v>
      </c>
      <c r="E11" s="331"/>
      <c r="F11" s="332">
        <v>0</v>
      </c>
    </row>
    <row r="12" spans="1:6" ht="15.75">
      <c r="A12" s="313"/>
      <c r="B12" s="313" t="s">
        <v>144</v>
      </c>
      <c r="C12" s="191"/>
      <c r="D12" s="330">
        <v>-77405825.96839975</v>
      </c>
      <c r="E12" s="330"/>
      <c r="F12" s="330">
        <v>-172606262</v>
      </c>
    </row>
    <row r="13" spans="1:9" ht="15.75">
      <c r="A13" s="314"/>
      <c r="B13" s="314" t="s">
        <v>41</v>
      </c>
      <c r="C13" s="208"/>
      <c r="D13" s="330">
        <v>-5073857</v>
      </c>
      <c r="E13" s="330"/>
      <c r="F13" s="330">
        <v>-4800901</v>
      </c>
      <c r="I13" s="123"/>
    </row>
    <row r="14" spans="1:6" ht="15.75">
      <c r="A14" s="314"/>
      <c r="B14" s="314" t="s">
        <v>42</v>
      </c>
      <c r="C14" s="208"/>
      <c r="D14" s="330">
        <v>-4837323.5</v>
      </c>
      <c r="E14" s="330"/>
      <c r="F14" s="330">
        <v>-4751618</v>
      </c>
    </row>
    <row r="15" spans="1:6" ht="16.5" thickBot="1">
      <c r="A15" s="315"/>
      <c r="B15" s="315" t="s">
        <v>43</v>
      </c>
      <c r="C15" s="208"/>
      <c r="D15" s="333">
        <v>-1910404.7000000002</v>
      </c>
      <c r="E15" s="333"/>
      <c r="F15" s="333">
        <v>-2057854</v>
      </c>
    </row>
    <row r="16" spans="1:7" s="24" customFormat="1" ht="16.5" thickBot="1">
      <c r="A16" s="309"/>
      <c r="B16" s="309" t="s">
        <v>44</v>
      </c>
      <c r="C16" s="269"/>
      <c r="D16" s="327">
        <f>SUM(D9:D15)</f>
        <v>3548437.3316002516</v>
      </c>
      <c r="E16" s="328"/>
      <c r="F16" s="327">
        <f>SUM(F9:F15)</f>
        <v>8884296</v>
      </c>
      <c r="G16" s="25"/>
    </row>
    <row r="17" spans="1:6" ht="16.5" thickBot="1">
      <c r="A17" s="316"/>
      <c r="B17" s="316"/>
      <c r="C17" s="269"/>
      <c r="D17" s="342"/>
      <c r="E17" s="335"/>
      <c r="F17" s="334"/>
    </row>
    <row r="18" spans="1:6" ht="31.5">
      <c r="A18" s="317"/>
      <c r="B18" s="318" t="s">
        <v>45</v>
      </c>
      <c r="C18" s="269"/>
      <c r="D18" s="397">
        <v>0</v>
      </c>
      <c r="E18" s="337"/>
      <c r="F18" s="336"/>
    </row>
    <row r="19" spans="1:6" ht="15.75">
      <c r="A19" s="319"/>
      <c r="B19" s="314" t="s">
        <v>248</v>
      </c>
      <c r="C19" s="269"/>
      <c r="D19" s="330">
        <v>457662.58</v>
      </c>
      <c r="E19" s="332"/>
      <c r="F19" s="332">
        <v>702</v>
      </c>
    </row>
    <row r="20" spans="1:6" ht="16.5" thickBot="1">
      <c r="A20" s="320"/>
      <c r="B20" s="321" t="s">
        <v>214</v>
      </c>
      <c r="C20" s="208"/>
      <c r="D20" s="330">
        <v>-199797.58999999997</v>
      </c>
      <c r="E20" s="338"/>
      <c r="F20" s="338">
        <v>-954974</v>
      </c>
    </row>
    <row r="21" spans="1:7" ht="16.5" thickBot="1">
      <c r="A21" s="322"/>
      <c r="B21" s="323" t="s">
        <v>46</v>
      </c>
      <c r="C21" s="192"/>
      <c r="D21" s="327">
        <f>SUM(D16:D20)</f>
        <v>3806302.321600252</v>
      </c>
      <c r="E21" s="339"/>
      <c r="F21" s="339">
        <f>SUM(F16:F20)</f>
        <v>7930024</v>
      </c>
      <c r="G21" s="26"/>
    </row>
    <row r="22" spans="1:6" ht="16.5" thickBot="1">
      <c r="A22" s="324"/>
      <c r="B22" s="401" t="s">
        <v>406</v>
      </c>
      <c r="C22" s="29"/>
      <c r="D22" s="340">
        <v>380668.2321600252</v>
      </c>
      <c r="E22" s="340"/>
      <c r="F22" s="340">
        <v>816540</v>
      </c>
    </row>
    <row r="23" spans="1:6" ht="16.5" thickBot="1">
      <c r="A23" s="307"/>
      <c r="B23" s="309" t="s">
        <v>47</v>
      </c>
      <c r="C23" s="191"/>
      <c r="D23" s="339">
        <f>D21-D22</f>
        <v>3425634.0894402266</v>
      </c>
      <c r="E23" s="341"/>
      <c r="F23" s="339">
        <f>F21-F22</f>
        <v>7113484</v>
      </c>
    </row>
    <row r="24" spans="1:6" ht="16.5" thickBot="1">
      <c r="A24" s="324"/>
      <c r="B24" s="324" t="s">
        <v>48</v>
      </c>
      <c r="C24" s="191"/>
      <c r="D24" s="342"/>
      <c r="E24" s="343"/>
      <c r="F24" s="342"/>
    </row>
    <row r="25" spans="1:6" ht="16.5" thickBot="1">
      <c r="A25" s="324"/>
      <c r="B25" s="324" t="s">
        <v>49</v>
      </c>
      <c r="C25" s="191"/>
      <c r="D25" s="342"/>
      <c r="E25" s="343"/>
      <c r="F25" s="342"/>
    </row>
    <row r="26" spans="1:6" ht="15.75">
      <c r="A26" s="29"/>
      <c r="B26" s="29"/>
      <c r="C26" s="29"/>
      <c r="D26" s="344">
        <f>D23-'Bilanci '!D49</f>
        <v>6.51925802230835E-09</v>
      </c>
      <c r="E26" s="344"/>
      <c r="F26" s="344">
        <f>F23-'Bilanci '!E49</f>
        <v>0</v>
      </c>
    </row>
    <row r="27" spans="1:6" ht="15.75">
      <c r="A27" s="29"/>
      <c r="B27" s="450" t="s">
        <v>422</v>
      </c>
      <c r="C27" s="29"/>
      <c r="D27" s="30"/>
      <c r="E27" s="30"/>
      <c r="F27" s="30"/>
    </row>
    <row r="28" spans="2:4" ht="12.75">
      <c r="B28" s="7" t="s">
        <v>424</v>
      </c>
      <c r="C28" s="31" t="s">
        <v>240</v>
      </c>
      <c r="D28" s="32"/>
    </row>
    <row r="29" spans="2:6" ht="15">
      <c r="B29" s="7" t="s">
        <v>423</v>
      </c>
      <c r="C29" s="7" t="s">
        <v>241</v>
      </c>
      <c r="F29" s="20" t="str">
        <f>'Bilanci '!D55</f>
        <v>Perfaqesuesi Ligjor</v>
      </c>
    </row>
    <row r="30" spans="2:6" ht="15">
      <c r="B30" s="7" t="s">
        <v>425</v>
      </c>
      <c r="C30" s="7" t="s">
        <v>242</v>
      </c>
      <c r="F30" s="20"/>
    </row>
    <row r="31" spans="2:6" ht="15">
      <c r="B31" s="348" t="s">
        <v>426</v>
      </c>
      <c r="F31" s="20" t="str">
        <f>'Bilanci '!D57</f>
        <v>Arti ELEZAJ</v>
      </c>
    </row>
    <row r="32" ht="12.75">
      <c r="B32" s="348" t="s">
        <v>427</v>
      </c>
    </row>
    <row r="33" ht="12.75">
      <c r="B33" s="7" t="s">
        <v>428</v>
      </c>
    </row>
  </sheetData>
  <sheetProtection/>
  <printOptions horizontalCentered="1"/>
  <pageMargins left="0.88" right="0.75" top="1.04" bottom="0.76" header="0.31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8">
      <selection activeCell="C44" sqref="C44:D49"/>
    </sheetView>
  </sheetViews>
  <sheetFormatPr defaultColWidth="9.140625" defaultRowHeight="12.75"/>
  <cols>
    <col min="1" max="1" width="5.00390625" style="47" customWidth="1"/>
    <col min="2" max="2" width="72.57421875" style="47" customWidth="1"/>
    <col min="3" max="4" width="20.57421875" style="47" customWidth="1"/>
    <col min="5" max="5" width="9.140625" style="47" customWidth="1"/>
    <col min="6" max="6" width="11.57421875" style="47" bestFit="1" customWidth="1"/>
    <col min="7" max="16384" width="9.140625" style="47" customWidth="1"/>
  </cols>
  <sheetData>
    <row r="1" ht="15.75">
      <c r="A1" s="4" t="str">
        <f>'Bilanci '!A1</f>
        <v> "ARTGRES" shpk</v>
      </c>
    </row>
    <row r="2" spans="1:2" ht="15.75">
      <c r="A2" s="286" t="s">
        <v>213</v>
      </c>
      <c r="B2" s="8" t="str">
        <f>'Bilanci '!B2</f>
        <v>K61330021P</v>
      </c>
    </row>
    <row r="4" spans="1:3" s="48" customFormat="1" ht="15.75">
      <c r="A4" s="458" t="s">
        <v>125</v>
      </c>
      <c r="B4" s="458"/>
      <c r="C4" s="458"/>
    </row>
    <row r="5" ht="13.5" thickBot="1"/>
    <row r="6" spans="1:4" ht="13.5" thickBot="1">
      <c r="A6" s="49" t="s">
        <v>50</v>
      </c>
      <c r="B6" s="50" t="s">
        <v>51</v>
      </c>
      <c r="C6" s="51">
        <v>2012</v>
      </c>
      <c r="D6" s="51">
        <v>2011</v>
      </c>
    </row>
    <row r="7" spans="1:4" ht="13.5" thickBot="1">
      <c r="A7" s="293" t="s">
        <v>11</v>
      </c>
      <c r="B7" s="457" t="s">
        <v>52</v>
      </c>
      <c r="C7" s="457"/>
      <c r="D7" s="294"/>
    </row>
    <row r="8" spans="1:4" ht="12.75">
      <c r="A8" s="291"/>
      <c r="B8" s="292" t="s">
        <v>126</v>
      </c>
      <c r="C8" s="93">
        <f>'Bilanci '!D49</f>
        <v>3425634.08944022</v>
      </c>
      <c r="D8" s="93">
        <f>'Bilanci '!E49</f>
        <v>7113484</v>
      </c>
    </row>
    <row r="9" spans="1:4" ht="12.75">
      <c r="A9" s="52"/>
      <c r="B9" s="53" t="s">
        <v>127</v>
      </c>
      <c r="C9" s="54"/>
      <c r="D9" s="54"/>
    </row>
    <row r="10" spans="1:4" ht="12.75">
      <c r="A10" s="52">
        <v>1</v>
      </c>
      <c r="B10" s="53" t="s">
        <v>128</v>
      </c>
      <c r="C10" s="27">
        <f>-'PASQYRA E TE ARDHURAVE'!D15</f>
        <v>1910404.7000000002</v>
      </c>
      <c r="D10" s="27">
        <f>-'PASQYRA E TE ARDHURAVE'!F15</f>
        <v>2057854</v>
      </c>
    </row>
    <row r="11" spans="1:4" ht="12.75">
      <c r="A11" s="52">
        <f aca="true" t="shared" si="0" ref="A11:A22">A10+1</f>
        <v>2</v>
      </c>
      <c r="B11" s="53" t="s">
        <v>129</v>
      </c>
      <c r="C11" s="27">
        <f>'Bilanci '!E8-'Bilanci '!D8</f>
        <v>-1230408</v>
      </c>
      <c r="D11" s="27">
        <f>'Bilanci '!F8-'Bilanci '!E8</f>
        <v>-6537443</v>
      </c>
    </row>
    <row r="12" spans="1:4" ht="12.75">
      <c r="A12" s="52">
        <f t="shared" si="0"/>
        <v>3</v>
      </c>
      <c r="B12" s="53" t="s">
        <v>138</v>
      </c>
      <c r="C12" s="27">
        <f>'Bilanci '!E9-'Bilanci '!D9</f>
        <v>-4250375</v>
      </c>
      <c r="D12" s="27">
        <f>'Bilanci '!F9-'Bilanci '!E9</f>
        <v>-33465969</v>
      </c>
    </row>
    <row r="13" spans="1:4" ht="12.75">
      <c r="A13" s="52">
        <f t="shared" si="0"/>
        <v>4</v>
      </c>
      <c r="B13" s="53" t="s">
        <v>130</v>
      </c>
      <c r="C13" s="27">
        <f>'Bilanci '!E10-'Bilanci '!D10</f>
        <v>50341532.45599991</v>
      </c>
      <c r="D13" s="27">
        <f>'Bilanci '!F10-'Bilanci '!E10</f>
        <v>116232270.00000009</v>
      </c>
    </row>
    <row r="14" spans="1:4" ht="12.75">
      <c r="A14" s="52">
        <f t="shared" si="0"/>
        <v>5</v>
      </c>
      <c r="B14" s="53" t="s">
        <v>131</v>
      </c>
      <c r="C14" s="27">
        <f>'Bilanci '!E11-'Bilanci '!D11</f>
        <v>13459317.5</v>
      </c>
      <c r="D14" s="27">
        <f>'Bilanci '!F11-'Bilanci '!E11</f>
        <v>24582254</v>
      </c>
    </row>
    <row r="15" spans="1:4" ht="12.75">
      <c r="A15" s="52">
        <f t="shared" si="0"/>
        <v>6</v>
      </c>
      <c r="B15" s="53" t="s">
        <v>249</v>
      </c>
      <c r="C15" s="27">
        <f>'Bilanci '!E12-'Bilanci '!D12</f>
        <v>-249.5</v>
      </c>
      <c r="D15" s="27">
        <f>'Bilanci '!F12-'Bilanci '!E12</f>
        <v>-31303</v>
      </c>
    </row>
    <row r="16" spans="1:4" ht="12.75">
      <c r="A16" s="52">
        <f t="shared" si="0"/>
        <v>7</v>
      </c>
      <c r="B16" s="53" t="s">
        <v>139</v>
      </c>
      <c r="C16" s="27">
        <f>'Bilanci '!E13-'Bilanci '!D13</f>
        <v>-548887.7678399747</v>
      </c>
      <c r="D16" s="27">
        <f>'Bilanci '!F13-'Bilanci '!E13</f>
        <v>-636032</v>
      </c>
    </row>
    <row r="17" spans="1:4" ht="12.75">
      <c r="A17" s="52">
        <f>A14+1</f>
        <v>6</v>
      </c>
      <c r="B17" s="53" t="s">
        <v>132</v>
      </c>
      <c r="C17" s="27">
        <f>'Bilanci '!D26-'Bilanci '!E26</f>
        <v>-14304869.167599998</v>
      </c>
      <c r="D17" s="27">
        <f>'Bilanci '!E26-'Bilanci '!F26</f>
        <v>-12910618</v>
      </c>
    </row>
    <row r="18" spans="1:4" ht="12.75">
      <c r="A18" s="52"/>
      <c r="B18" s="53" t="s">
        <v>202</v>
      </c>
      <c r="C18" s="27">
        <f>'Bilanci '!D27-'Bilanci '!E27</f>
        <v>0</v>
      </c>
      <c r="D18" s="27">
        <f>'Bilanci '!E27-'Bilanci '!F27</f>
        <v>0</v>
      </c>
    </row>
    <row r="19" spans="1:4" ht="12.75">
      <c r="A19" s="52">
        <f>A17+1</f>
        <v>7</v>
      </c>
      <c r="B19" s="53" t="s">
        <v>140</v>
      </c>
      <c r="C19" s="27">
        <f>'Bilanci '!D28-'Bilanci '!E28</f>
        <v>0</v>
      </c>
      <c r="D19" s="27">
        <f>'Bilanci '!E28-'Bilanci '!F28</f>
        <v>-2052851</v>
      </c>
    </row>
    <row r="20" spans="1:4" ht="12.75">
      <c r="A20" s="52">
        <f t="shared" si="0"/>
        <v>8</v>
      </c>
      <c r="B20" s="53" t="s">
        <v>133</v>
      </c>
      <c r="C20" s="27">
        <f>'Bilanci '!D29-'Bilanci '!E29</f>
        <v>-1865</v>
      </c>
      <c r="D20" s="27">
        <f>'Bilanci '!E29-'Bilanci '!F29</f>
        <v>-277864</v>
      </c>
    </row>
    <row r="21" spans="1:4" ht="12.75">
      <c r="A21" s="52">
        <f t="shared" si="0"/>
        <v>9</v>
      </c>
      <c r="B21" s="55" t="s">
        <v>134</v>
      </c>
      <c r="C21" s="27">
        <f>'Bilanci '!D30-'Bilanci '!E30</f>
        <v>-10951</v>
      </c>
      <c r="D21" s="27">
        <f>'Bilanci '!E30-'Bilanci '!F30</f>
        <v>54675</v>
      </c>
    </row>
    <row r="22" spans="1:4" ht="13.5" thickBot="1">
      <c r="A22" s="52">
        <f t="shared" si="0"/>
        <v>10</v>
      </c>
      <c r="B22" s="55" t="s">
        <v>141</v>
      </c>
      <c r="C22" s="27">
        <f>'Bilanci '!D31-'Bilanci '!E31</f>
        <v>0</v>
      </c>
      <c r="D22" s="27">
        <f>'Bilanci '!E31-'Bilanci '!F31</f>
        <v>0</v>
      </c>
    </row>
    <row r="23" spans="1:4" ht="13.5" thickBot="1">
      <c r="A23" s="56"/>
      <c r="B23" s="57" t="s">
        <v>53</v>
      </c>
      <c r="C23" s="58">
        <f>SUM(C8:C22)</f>
        <v>48789283.31000016</v>
      </c>
      <c r="D23" s="58">
        <f>SUM(D8:D22)</f>
        <v>94128457.00000009</v>
      </c>
    </row>
    <row r="24" spans="1:4" ht="12.75">
      <c r="A24" s="59"/>
      <c r="B24" s="60"/>
      <c r="C24" s="60"/>
      <c r="D24" s="60"/>
    </row>
    <row r="25" spans="1:4" ht="13.5" thickBot="1">
      <c r="A25" s="59"/>
      <c r="B25" s="60"/>
      <c r="C25" s="60"/>
      <c r="D25" s="60"/>
    </row>
    <row r="26" spans="1:4" ht="13.5" thickBot="1">
      <c r="A26" s="293" t="s">
        <v>15</v>
      </c>
      <c r="B26" s="457" t="s">
        <v>54</v>
      </c>
      <c r="C26" s="457"/>
      <c r="D26" s="294"/>
    </row>
    <row r="27" spans="1:4" ht="12.75">
      <c r="A27" s="291">
        <v>1</v>
      </c>
      <c r="B27" s="292" t="s">
        <v>55</v>
      </c>
      <c r="C27" s="295">
        <v>0</v>
      </c>
      <c r="D27" s="295">
        <v>0</v>
      </c>
    </row>
    <row r="28" spans="1:4" ht="12.75">
      <c r="A28" s="52">
        <v>2</v>
      </c>
      <c r="B28" s="53" t="s">
        <v>142</v>
      </c>
      <c r="C28" s="27">
        <f>'Bilanci '!E19-'Bilanci '!D19</f>
        <v>0</v>
      </c>
      <c r="D28" s="27">
        <f>'Bilanci '!F19-'Bilanci '!E19</f>
        <v>0</v>
      </c>
    </row>
    <row r="29" spans="1:4" ht="12.75">
      <c r="A29" s="52">
        <v>3</v>
      </c>
      <c r="B29" s="53" t="s">
        <v>56</v>
      </c>
      <c r="C29" s="27">
        <v>-8750</v>
      </c>
      <c r="D29" s="27">
        <v>-4071900</v>
      </c>
    </row>
    <row r="30" spans="1:4" ht="13.5" thickBot="1">
      <c r="A30" s="52">
        <v>4</v>
      </c>
      <c r="B30" s="53" t="s">
        <v>135</v>
      </c>
      <c r="C30" s="61">
        <v>0</v>
      </c>
      <c r="D30" s="61">
        <v>0</v>
      </c>
    </row>
    <row r="31" spans="1:4" ht="13.5" thickBot="1">
      <c r="A31" s="56"/>
      <c r="B31" s="57" t="s">
        <v>57</v>
      </c>
      <c r="C31" s="58">
        <f>SUM(C27:C30)</f>
        <v>-8750</v>
      </c>
      <c r="D31" s="58">
        <f>SUM(D27:D30)</f>
        <v>-4071900</v>
      </c>
    </row>
    <row r="32" spans="1:4" ht="12.75">
      <c r="A32" s="59"/>
      <c r="B32" s="60"/>
      <c r="C32" s="60"/>
      <c r="D32" s="60"/>
    </row>
    <row r="33" spans="1:4" ht="13.5" thickBot="1">
      <c r="A33" s="59"/>
      <c r="B33" s="60"/>
      <c r="C33" s="60"/>
      <c r="D33" s="60"/>
    </row>
    <row r="34" spans="1:4" ht="13.5" thickBot="1">
      <c r="A34" s="293" t="s">
        <v>27</v>
      </c>
      <c r="B34" s="457" t="s">
        <v>58</v>
      </c>
      <c r="C34" s="457"/>
      <c r="D34" s="294"/>
    </row>
    <row r="35" spans="1:4" ht="12.75">
      <c r="A35" s="296">
        <v>1</v>
      </c>
      <c r="B35" s="292" t="s">
        <v>143</v>
      </c>
      <c r="C35" s="93">
        <f>'Bilanci '!D42-'Bilanci '!E42</f>
        <v>0</v>
      </c>
      <c r="D35" s="93">
        <f>'Bilanci '!E42-'Bilanci '!F42</f>
        <v>0</v>
      </c>
    </row>
    <row r="36" spans="1:4" ht="12.75">
      <c r="A36" s="62">
        <v>2</v>
      </c>
      <c r="B36" s="53" t="s">
        <v>250</v>
      </c>
      <c r="C36" s="27">
        <f>'Bilanci '!D36-'Bilanci '!E36</f>
        <v>-47410310.010000005</v>
      </c>
      <c r="D36" s="27">
        <f>'Bilanci '!E36-'Bilanci '!F36</f>
        <v>-100434689</v>
      </c>
    </row>
    <row r="37" spans="1:4" ht="12.75">
      <c r="A37" s="62">
        <v>3</v>
      </c>
      <c r="B37" s="53" t="s">
        <v>136</v>
      </c>
      <c r="C37" s="27">
        <v>0</v>
      </c>
      <c r="D37" s="27">
        <v>0</v>
      </c>
    </row>
    <row r="38" spans="1:4" ht="13.5" thickBot="1">
      <c r="A38" s="63">
        <v>4</v>
      </c>
      <c r="B38" s="55" t="s">
        <v>137</v>
      </c>
      <c r="C38" s="64">
        <v>0</v>
      </c>
      <c r="D38" s="64">
        <v>0</v>
      </c>
    </row>
    <row r="39" spans="1:4" ht="13.5" thickBot="1">
      <c r="A39" s="56"/>
      <c r="B39" s="57" t="s">
        <v>59</v>
      </c>
      <c r="C39" s="58">
        <f>SUM(C35:C38)</f>
        <v>-47410310.010000005</v>
      </c>
      <c r="D39" s="58">
        <f>SUM(D35:D38)</f>
        <v>-100434689</v>
      </c>
    </row>
    <row r="40" spans="1:4" ht="12.75">
      <c r="A40" s="60"/>
      <c r="B40" s="60"/>
      <c r="C40" s="60"/>
      <c r="D40" s="60"/>
    </row>
    <row r="41" spans="1:4" ht="13.5" thickBot="1">
      <c r="A41" s="60"/>
      <c r="B41" s="60"/>
      <c r="C41" s="60"/>
      <c r="D41" s="60"/>
    </row>
    <row r="42" spans="1:4" ht="13.5" thickBot="1">
      <c r="A42" s="282" t="s">
        <v>60</v>
      </c>
      <c r="B42" s="57" t="s">
        <v>61</v>
      </c>
      <c r="C42" s="58">
        <f>C23+C31+C39</f>
        <v>1370223.3000001535</v>
      </c>
      <c r="D42" s="58">
        <f>D23+D31+D39</f>
        <v>-10378131.99999991</v>
      </c>
    </row>
    <row r="43" spans="1:4" ht="13.5" thickBot="1">
      <c r="A43" s="65"/>
      <c r="B43" s="65"/>
      <c r="C43" s="60"/>
      <c r="D43" s="60"/>
    </row>
    <row r="44" spans="1:4" ht="13.5" thickBot="1">
      <c r="A44" s="282" t="s">
        <v>63</v>
      </c>
      <c r="B44" s="57" t="s">
        <v>62</v>
      </c>
      <c r="C44" s="58">
        <f>'Bilanci '!E7</f>
        <v>357544</v>
      </c>
      <c r="D44" s="58">
        <f>'Bilanci '!F7</f>
        <v>10735676</v>
      </c>
    </row>
    <row r="45" spans="1:4" ht="13.5" thickBot="1">
      <c r="A45" s="60"/>
      <c r="B45" s="60"/>
      <c r="C45" s="66"/>
      <c r="D45" s="66"/>
    </row>
    <row r="46" spans="1:4" ht="13.5" thickBot="1">
      <c r="A46" s="282" t="s">
        <v>60</v>
      </c>
      <c r="B46" s="57" t="s">
        <v>64</v>
      </c>
      <c r="C46" s="58">
        <f>C42+C44</f>
        <v>1727767.3000001535</v>
      </c>
      <c r="D46" s="58">
        <f>D42+D44</f>
        <v>357544.0000000894</v>
      </c>
    </row>
    <row r="47" spans="3:4" ht="12.75">
      <c r="C47" s="297">
        <f>C46-'Bilanci '!D7</f>
        <v>-0.007599852979183197</v>
      </c>
      <c r="D47" s="389">
        <f>D46-'Bilanci '!E7</f>
        <v>8.940696716308594E-08</v>
      </c>
    </row>
    <row r="48" spans="3:4" ht="12.75">
      <c r="C48" s="67"/>
      <c r="D48" s="67"/>
    </row>
    <row r="49" spans="3:4" ht="15">
      <c r="C49" s="20" t="str">
        <f>'Bilanci '!D55</f>
        <v>Perfaqesuesi Ligjor</v>
      </c>
      <c r="D49" s="20"/>
    </row>
    <row r="50" spans="3:4" ht="15">
      <c r="C50" s="20"/>
      <c r="D50" s="20"/>
    </row>
    <row r="51" spans="3:4" ht="15">
      <c r="C51" s="20" t="str">
        <f>'Bilanci '!D57</f>
        <v>Arti ELEZAJ</v>
      </c>
      <c r="D51" s="20"/>
    </row>
  </sheetData>
  <sheetProtection/>
  <mergeCells count="4">
    <mergeCell ref="B7:C7"/>
    <mergeCell ref="B26:C26"/>
    <mergeCell ref="B34:C34"/>
    <mergeCell ref="A4:C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B9" sqref="B9:G15"/>
    </sheetView>
  </sheetViews>
  <sheetFormatPr defaultColWidth="9.140625" defaultRowHeight="12.75"/>
  <cols>
    <col min="1" max="1" width="25.28125" style="7" customWidth="1"/>
    <col min="2" max="3" width="16.140625" style="7" customWidth="1"/>
    <col min="4" max="4" width="9.421875" style="19" customWidth="1"/>
    <col min="5" max="5" width="15.140625" style="7" customWidth="1"/>
    <col min="6" max="6" width="20.28125" style="7" customWidth="1"/>
    <col min="7" max="7" width="16.7109375" style="7" customWidth="1"/>
    <col min="8" max="16384" width="9.140625" style="7" customWidth="1"/>
  </cols>
  <sheetData>
    <row r="1" ht="0.75" customHeight="1"/>
    <row r="2" ht="1.5" customHeight="1"/>
    <row r="3" ht="15.75">
      <c r="A3" s="33" t="str">
        <f>'Bilanci '!A1</f>
        <v> "ARTGRES" shpk</v>
      </c>
    </row>
    <row r="4" spans="1:5" ht="15.75">
      <c r="A4" s="33" t="str">
        <f>'Bilanci '!A3</f>
        <v>Periudha: 01.01.2012 - 31.12.2012</v>
      </c>
      <c r="C4" s="33"/>
      <c r="D4" s="34"/>
      <c r="E4" s="23"/>
    </row>
    <row r="5" ht="15.75">
      <c r="A5" s="35"/>
    </row>
    <row r="6" spans="1:7" ht="15.75">
      <c r="A6" s="459" t="s">
        <v>203</v>
      </c>
      <c r="B6" s="460"/>
      <c r="C6" s="460"/>
      <c r="D6" s="460"/>
      <c r="E6" s="460"/>
      <c r="F6" s="460"/>
      <c r="G6" s="460"/>
    </row>
    <row r="7" ht="13.5" thickBot="1"/>
    <row r="8" spans="1:7" ht="16.5" customHeight="1" thickBot="1">
      <c r="A8" s="17"/>
      <c r="B8" s="36" t="s">
        <v>251</v>
      </c>
      <c r="C8" s="36" t="s">
        <v>31</v>
      </c>
      <c r="D8" s="36" t="s">
        <v>112</v>
      </c>
      <c r="E8" s="36" t="s">
        <v>113</v>
      </c>
      <c r="F8" s="36" t="s">
        <v>123</v>
      </c>
      <c r="G8" s="36" t="s">
        <v>114</v>
      </c>
    </row>
    <row r="9" spans="1:7" ht="12.75">
      <c r="A9" s="37" t="s">
        <v>215</v>
      </c>
      <c r="B9" s="38">
        <v>100000</v>
      </c>
      <c r="C9" s="38">
        <v>0</v>
      </c>
      <c r="D9" s="38">
        <v>0</v>
      </c>
      <c r="E9" s="38">
        <v>59762500</v>
      </c>
      <c r="F9" s="38">
        <v>7113484</v>
      </c>
      <c r="G9" s="38">
        <v>66975984</v>
      </c>
    </row>
    <row r="10" spans="1:7" ht="12.75">
      <c r="A10" s="39" t="s">
        <v>116</v>
      </c>
      <c r="B10" s="14"/>
      <c r="C10" s="14"/>
      <c r="D10" s="14"/>
      <c r="E10" s="14"/>
      <c r="F10" s="14"/>
      <c r="G10" s="14">
        <v>0</v>
      </c>
    </row>
    <row r="11" spans="1:7" ht="25.5">
      <c r="A11" s="39" t="s">
        <v>124</v>
      </c>
      <c r="B11" s="14"/>
      <c r="C11" s="14"/>
      <c r="D11" s="14"/>
      <c r="E11" s="14"/>
      <c r="F11" s="14">
        <v>3425634.08944022</v>
      </c>
      <c r="G11" s="14">
        <v>3425634.08944022</v>
      </c>
    </row>
    <row r="12" spans="1:7" ht="12.75">
      <c r="A12" s="39"/>
      <c r="B12" s="14"/>
      <c r="C12" s="14"/>
      <c r="D12" s="14"/>
      <c r="E12" s="14"/>
      <c r="F12" s="14"/>
      <c r="G12" s="14">
        <v>0</v>
      </c>
    </row>
    <row r="13" spans="1:7" ht="18.75" customHeight="1">
      <c r="A13" s="11" t="s">
        <v>115</v>
      </c>
      <c r="B13" s="14"/>
      <c r="C13" s="14"/>
      <c r="D13" s="14"/>
      <c r="E13" s="14"/>
      <c r="F13" s="14"/>
      <c r="G13" s="14">
        <v>0</v>
      </c>
    </row>
    <row r="14" spans="1:7" ht="12.75">
      <c r="A14" s="11" t="s">
        <v>219</v>
      </c>
      <c r="B14" s="14"/>
      <c r="C14" s="14"/>
      <c r="D14" s="14"/>
      <c r="E14" s="14">
        <v>7113484</v>
      </c>
      <c r="F14" s="14">
        <v>-7113484</v>
      </c>
      <c r="G14" s="14">
        <v>0</v>
      </c>
    </row>
    <row r="15" spans="1:7" ht="13.5" thickBot="1">
      <c r="A15" s="40" t="s">
        <v>117</v>
      </c>
      <c r="B15" s="14"/>
      <c r="C15" s="14"/>
      <c r="D15" s="14"/>
      <c r="E15" s="14"/>
      <c r="F15" s="14"/>
      <c r="G15" s="14">
        <v>0</v>
      </c>
    </row>
    <row r="16" spans="1:7" ht="13.5" thickBot="1">
      <c r="A16" s="41" t="s">
        <v>216</v>
      </c>
      <c r="B16" s="16">
        <f aca="true" t="shared" si="0" ref="B16:G16">SUM(B9:B15)</f>
        <v>100000</v>
      </c>
      <c r="C16" s="16">
        <f t="shared" si="0"/>
        <v>0</v>
      </c>
      <c r="D16" s="16">
        <f t="shared" si="0"/>
        <v>0</v>
      </c>
      <c r="E16" s="16">
        <f t="shared" si="0"/>
        <v>66875984</v>
      </c>
      <c r="F16" s="16">
        <f t="shared" si="0"/>
        <v>3425634.089440219</v>
      </c>
      <c r="G16" s="16">
        <f t="shared" si="0"/>
        <v>70401618.08944023</v>
      </c>
    </row>
    <row r="17" spans="1:7" ht="13.5" thickBot="1">
      <c r="A17" s="42"/>
      <c r="B17" s="43"/>
      <c r="C17" s="43"/>
      <c r="D17" s="44"/>
      <c r="E17" s="43"/>
      <c r="F17" s="45"/>
      <c r="G17" s="290">
        <f>G16-'Bilanci '!D50</f>
        <v>0</v>
      </c>
    </row>
    <row r="18" ht="12.75">
      <c r="G18" s="345">
        <f>G16-'Bilanci '!D39</f>
        <v>0</v>
      </c>
    </row>
    <row r="19" ht="15">
      <c r="F19" s="20" t="str">
        <f>'Bilanci '!D55</f>
        <v>Perfaqesuesi Ligjor</v>
      </c>
    </row>
    <row r="20" ht="15">
      <c r="F20" s="20"/>
    </row>
    <row r="21" ht="15">
      <c r="F21" s="20" t="str">
        <f>'Bilanci '!D57</f>
        <v>Arti ELEZAJ</v>
      </c>
    </row>
    <row r="22" ht="12.75">
      <c r="F22" s="46"/>
    </row>
  </sheetData>
  <sheetProtection/>
  <mergeCells count="1">
    <mergeCell ref="A6:G6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0">
      <selection activeCell="D20" sqref="D20"/>
    </sheetView>
  </sheetViews>
  <sheetFormatPr defaultColWidth="9.140625" defaultRowHeight="12.75"/>
  <cols>
    <col min="1" max="1" width="34.140625" style="7" customWidth="1"/>
    <col min="2" max="2" width="11.28125" style="7" bestFit="1" customWidth="1"/>
    <col min="3" max="3" width="5.57421875" style="7" customWidth="1"/>
    <col min="4" max="4" width="11.57421875" style="7" customWidth="1"/>
    <col min="5" max="5" width="5.28125" style="7" customWidth="1"/>
    <col min="6" max="6" width="4.57421875" style="7" customWidth="1"/>
    <col min="7" max="7" width="12.8515625" style="7" bestFit="1" customWidth="1"/>
    <col min="8" max="8" width="6.7109375" style="7" customWidth="1"/>
    <col min="9" max="9" width="8.8515625" style="7" customWidth="1"/>
    <col min="10" max="10" width="6.00390625" style="7" customWidth="1"/>
    <col min="11" max="11" width="6.140625" style="7" customWidth="1"/>
    <col min="12" max="12" width="10.140625" style="7" customWidth="1"/>
    <col min="13" max="13" width="14.00390625" style="7" customWidth="1"/>
    <col min="14" max="16384" width="9.140625" style="7" customWidth="1"/>
  </cols>
  <sheetData>
    <row r="1" spans="1:3" ht="15.75">
      <c r="A1" s="33" t="str">
        <f>'Bilanci '!A1</f>
        <v> "ARTGRES" shpk</v>
      </c>
      <c r="B1" s="6"/>
      <c r="C1" s="70"/>
    </row>
    <row r="2" spans="1:3" ht="15.75">
      <c r="A2" s="465" t="str">
        <f>'Bilanci '!A3</f>
        <v>Periudha: 01.01.2012 - 31.12.2012</v>
      </c>
      <c r="B2" s="466"/>
      <c r="C2" s="466"/>
    </row>
    <row r="3" spans="1:3" ht="15.75">
      <c r="A3" s="8"/>
      <c r="B3" s="268"/>
      <c r="C3" s="268"/>
    </row>
    <row r="5" spans="1:13" ht="15">
      <c r="A5" s="467" t="s">
        <v>218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</row>
    <row r="6" spans="1:4" ht="13.5" customHeight="1" thickBot="1">
      <c r="A6" s="23"/>
      <c r="B6" s="23"/>
      <c r="C6" s="23"/>
      <c r="D6" s="23"/>
    </row>
    <row r="7" spans="1:13" ht="19.5" thickBot="1">
      <c r="A7" s="72"/>
      <c r="B7" s="461" t="s">
        <v>65</v>
      </c>
      <c r="C7" s="73" t="s">
        <v>66</v>
      </c>
      <c r="D7" s="73"/>
      <c r="E7" s="73"/>
      <c r="F7" s="73"/>
      <c r="G7" s="9"/>
      <c r="H7" s="74" t="s">
        <v>67</v>
      </c>
      <c r="I7" s="75"/>
      <c r="J7" s="75"/>
      <c r="K7" s="75"/>
      <c r="L7" s="75"/>
      <c r="M7" s="463" t="s">
        <v>68</v>
      </c>
    </row>
    <row r="8" spans="1:13" ht="48" customHeight="1" thickBot="1">
      <c r="A8" s="76"/>
      <c r="B8" s="462"/>
      <c r="C8" s="77" t="s">
        <v>69</v>
      </c>
      <c r="D8" s="78" t="s">
        <v>70</v>
      </c>
      <c r="E8" s="78" t="s">
        <v>71</v>
      </c>
      <c r="F8" s="78" t="s">
        <v>72</v>
      </c>
      <c r="G8" s="79" t="s">
        <v>73</v>
      </c>
      <c r="H8" s="80" t="s">
        <v>74</v>
      </c>
      <c r="I8" s="81" t="s">
        <v>75</v>
      </c>
      <c r="J8" s="82" t="s">
        <v>76</v>
      </c>
      <c r="K8" s="83" t="s">
        <v>77</v>
      </c>
      <c r="L8" s="84" t="s">
        <v>73</v>
      </c>
      <c r="M8" s="464"/>
    </row>
    <row r="9" spans="1:14" ht="16.5" customHeight="1" thickBot="1">
      <c r="A9" s="17" t="s">
        <v>78</v>
      </c>
      <c r="B9" s="16"/>
      <c r="C9" s="85">
        <f aca="true" t="shared" si="0" ref="C9:M9">SUM(C10:C15)</f>
        <v>0</v>
      </c>
      <c r="D9" s="86">
        <f t="shared" si="0"/>
        <v>0</v>
      </c>
      <c r="E9" s="86">
        <f t="shared" si="0"/>
        <v>0</v>
      </c>
      <c r="F9" s="86">
        <f t="shared" si="0"/>
        <v>0</v>
      </c>
      <c r="G9" s="87">
        <f t="shared" si="0"/>
        <v>0</v>
      </c>
      <c r="H9" s="85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87">
        <f t="shared" si="0"/>
        <v>0</v>
      </c>
      <c r="M9" s="88">
        <f t="shared" si="0"/>
        <v>0</v>
      </c>
      <c r="N9" s="89"/>
    </row>
    <row r="10" spans="1:13" ht="16.5" customHeight="1">
      <c r="A10" s="90" t="s">
        <v>79</v>
      </c>
      <c r="B10" s="10"/>
      <c r="C10" s="91"/>
      <c r="D10" s="92"/>
      <c r="E10" s="92"/>
      <c r="F10" s="92"/>
      <c r="G10" s="93"/>
      <c r="H10" s="91"/>
      <c r="I10" s="92"/>
      <c r="J10" s="92"/>
      <c r="K10" s="92"/>
      <c r="L10" s="93"/>
      <c r="M10" s="94">
        <f aca="true" t="shared" si="1" ref="M10:M16">B10+G10-L10</f>
        <v>0</v>
      </c>
    </row>
    <row r="11" spans="1:13" ht="25.5" customHeight="1">
      <c r="A11" s="95" t="s">
        <v>80</v>
      </c>
      <c r="B11" s="12"/>
      <c r="C11" s="96"/>
      <c r="D11" s="97"/>
      <c r="E11" s="97"/>
      <c r="F11" s="97"/>
      <c r="G11" s="93"/>
      <c r="H11" s="96"/>
      <c r="I11" s="97"/>
      <c r="J11" s="97"/>
      <c r="K11" s="97"/>
      <c r="L11" s="27"/>
      <c r="M11" s="94">
        <f t="shared" si="1"/>
        <v>0</v>
      </c>
    </row>
    <row r="12" spans="1:13" ht="22.5">
      <c r="A12" s="95" t="s">
        <v>81</v>
      </c>
      <c r="B12" s="12"/>
      <c r="C12" s="96"/>
      <c r="D12" s="97"/>
      <c r="E12" s="97"/>
      <c r="F12" s="97"/>
      <c r="G12" s="93"/>
      <c r="H12" s="96"/>
      <c r="I12" s="97"/>
      <c r="J12" s="97"/>
      <c r="K12" s="97"/>
      <c r="L12" s="27"/>
      <c r="M12" s="94">
        <f t="shared" si="1"/>
        <v>0</v>
      </c>
    </row>
    <row r="13" spans="1:13" ht="12.75">
      <c r="A13" s="98" t="s">
        <v>82</v>
      </c>
      <c r="B13" s="12"/>
      <c r="C13" s="96"/>
      <c r="D13" s="97"/>
      <c r="E13" s="97"/>
      <c r="F13" s="97"/>
      <c r="G13" s="93"/>
      <c r="H13" s="96"/>
      <c r="I13" s="97"/>
      <c r="J13" s="97"/>
      <c r="K13" s="97"/>
      <c r="L13" s="27"/>
      <c r="M13" s="94">
        <f t="shared" si="1"/>
        <v>0</v>
      </c>
    </row>
    <row r="14" spans="1:13" ht="12.75">
      <c r="A14" s="98" t="s">
        <v>122</v>
      </c>
      <c r="B14" s="12"/>
      <c r="C14" s="96"/>
      <c r="D14" s="97"/>
      <c r="E14" s="97"/>
      <c r="F14" s="97"/>
      <c r="G14" s="93"/>
      <c r="H14" s="96"/>
      <c r="I14" s="97"/>
      <c r="J14" s="97"/>
      <c r="K14" s="97"/>
      <c r="L14" s="27"/>
      <c r="M14" s="94">
        <f t="shared" si="1"/>
        <v>0</v>
      </c>
    </row>
    <row r="15" spans="1:13" ht="13.5" thickBot="1">
      <c r="A15" s="99" t="s">
        <v>83</v>
      </c>
      <c r="B15" s="100"/>
      <c r="C15" s="101"/>
      <c r="D15" s="102"/>
      <c r="E15" s="102"/>
      <c r="F15" s="102"/>
      <c r="G15" s="93"/>
      <c r="H15" s="101"/>
      <c r="I15" s="102"/>
      <c r="J15" s="102"/>
      <c r="K15" s="102"/>
      <c r="L15" s="103"/>
      <c r="M15" s="94">
        <f t="shared" si="1"/>
        <v>0</v>
      </c>
    </row>
    <row r="16" spans="1:13" ht="23.25" customHeight="1" thickBot="1">
      <c r="A16" s="104" t="s">
        <v>84</v>
      </c>
      <c r="B16" s="105">
        <f>SUM(B17:B26)</f>
        <v>18094025</v>
      </c>
      <c r="C16" s="106">
        <f>SUM(C17:C26)</f>
        <v>0</v>
      </c>
      <c r="D16" s="107">
        <f>SUM(D17:D26)</f>
        <v>8750</v>
      </c>
      <c r="E16" s="107"/>
      <c r="F16" s="107"/>
      <c r="G16" s="87">
        <f>SUM(G17:G26)</f>
        <v>8750</v>
      </c>
      <c r="H16" s="85"/>
      <c r="I16" s="86">
        <f>SUM(I17:I26)</f>
        <v>0</v>
      </c>
      <c r="J16" s="86"/>
      <c r="K16" s="86"/>
      <c r="L16" s="87">
        <f aca="true" t="shared" si="2" ref="L16:L26">SUM(H16:K16)</f>
        <v>0</v>
      </c>
      <c r="M16" s="108">
        <f t="shared" si="1"/>
        <v>18102775</v>
      </c>
    </row>
    <row r="17" spans="1:13" ht="12.75">
      <c r="A17" s="90" t="s">
        <v>85</v>
      </c>
      <c r="B17" s="109"/>
      <c r="C17" s="110"/>
      <c r="D17" s="111"/>
      <c r="E17" s="111"/>
      <c r="F17" s="111"/>
      <c r="G17" s="27">
        <f aca="true" t="shared" si="3" ref="G17:G23">SUM(D17:F17)</f>
        <v>0</v>
      </c>
      <c r="H17" s="112"/>
      <c r="I17" s="112"/>
      <c r="J17" s="112"/>
      <c r="K17" s="112"/>
      <c r="L17" s="112">
        <f t="shared" si="2"/>
        <v>0</v>
      </c>
      <c r="M17" s="94">
        <f>B17+G17+L17</f>
        <v>0</v>
      </c>
    </row>
    <row r="18" spans="1:13" ht="12.75">
      <c r="A18" s="98" t="s">
        <v>86</v>
      </c>
      <c r="B18" s="113">
        <v>0</v>
      </c>
      <c r="C18" s="96"/>
      <c r="D18" s="97"/>
      <c r="E18" s="97"/>
      <c r="F18" s="97"/>
      <c r="G18" s="27">
        <f t="shared" si="3"/>
        <v>0</v>
      </c>
      <c r="H18" s="112"/>
      <c r="I18" s="112"/>
      <c r="J18" s="112"/>
      <c r="K18" s="112"/>
      <c r="L18" s="112">
        <f t="shared" si="2"/>
        <v>0</v>
      </c>
      <c r="M18" s="94">
        <f>B18+G18+L18</f>
        <v>0</v>
      </c>
    </row>
    <row r="19" spans="1:13" ht="12.75">
      <c r="A19" s="98" t="s">
        <v>87</v>
      </c>
      <c r="B19" s="113"/>
      <c r="C19" s="96"/>
      <c r="D19" s="97"/>
      <c r="E19" s="97"/>
      <c r="F19" s="97"/>
      <c r="G19" s="27">
        <f t="shared" si="3"/>
        <v>0</v>
      </c>
      <c r="H19" s="112"/>
      <c r="I19" s="112"/>
      <c r="J19" s="112"/>
      <c r="K19" s="112"/>
      <c r="L19" s="112">
        <f t="shared" si="2"/>
        <v>0</v>
      </c>
      <c r="M19" s="94">
        <f>B19+G19+L19</f>
        <v>0</v>
      </c>
    </row>
    <row r="20" spans="1:13" ht="24.75" customHeight="1">
      <c r="A20" s="95" t="s">
        <v>88</v>
      </c>
      <c r="B20" s="113">
        <v>18094025</v>
      </c>
      <c r="C20" s="96"/>
      <c r="D20" s="97">
        <v>8750</v>
      </c>
      <c r="E20" s="97"/>
      <c r="F20" s="97"/>
      <c r="G20" s="27">
        <f t="shared" si="3"/>
        <v>8750</v>
      </c>
      <c r="H20" s="112"/>
      <c r="I20" s="112">
        <v>0</v>
      </c>
      <c r="J20" s="112"/>
      <c r="K20" s="112"/>
      <c r="L20" s="112">
        <f t="shared" si="2"/>
        <v>0</v>
      </c>
      <c r="M20" s="114">
        <f aca="true" t="shared" si="4" ref="M20:M26">B20+G20-L20</f>
        <v>18102775</v>
      </c>
    </row>
    <row r="21" spans="1:13" ht="12.75">
      <c r="A21" s="98" t="s">
        <v>89</v>
      </c>
      <c r="B21" s="113"/>
      <c r="C21" s="96"/>
      <c r="D21" s="97"/>
      <c r="E21" s="97"/>
      <c r="F21" s="97"/>
      <c r="G21" s="27">
        <f t="shared" si="3"/>
        <v>0</v>
      </c>
      <c r="H21" s="112"/>
      <c r="I21" s="112"/>
      <c r="J21" s="112"/>
      <c r="K21" s="112"/>
      <c r="L21" s="112">
        <f t="shared" si="2"/>
        <v>0</v>
      </c>
      <c r="M21" s="114">
        <f t="shared" si="4"/>
        <v>0</v>
      </c>
    </row>
    <row r="22" spans="1:13" ht="12.75">
      <c r="A22" s="98" t="s">
        <v>90</v>
      </c>
      <c r="B22" s="113">
        <v>0</v>
      </c>
      <c r="C22" s="96"/>
      <c r="D22" s="97"/>
      <c r="E22" s="97"/>
      <c r="F22" s="97"/>
      <c r="G22" s="27">
        <f t="shared" si="3"/>
        <v>0</v>
      </c>
      <c r="H22" s="112"/>
      <c r="I22" s="112"/>
      <c r="J22" s="112"/>
      <c r="K22" s="112"/>
      <c r="L22" s="112">
        <f t="shared" si="2"/>
        <v>0</v>
      </c>
      <c r="M22" s="114">
        <f t="shared" si="4"/>
        <v>0</v>
      </c>
    </row>
    <row r="23" spans="1:13" ht="12.75">
      <c r="A23" s="98" t="s">
        <v>91</v>
      </c>
      <c r="B23" s="113">
        <v>0</v>
      </c>
      <c r="C23" s="96"/>
      <c r="D23" s="97"/>
      <c r="E23" s="97"/>
      <c r="F23" s="97"/>
      <c r="G23" s="27">
        <f t="shared" si="3"/>
        <v>0</v>
      </c>
      <c r="H23" s="112"/>
      <c r="I23" s="112"/>
      <c r="J23" s="112"/>
      <c r="K23" s="112"/>
      <c r="L23" s="112">
        <f t="shared" si="2"/>
        <v>0</v>
      </c>
      <c r="M23" s="114">
        <f t="shared" si="4"/>
        <v>0</v>
      </c>
    </row>
    <row r="24" spans="1:13" ht="12.75">
      <c r="A24" s="98" t="s">
        <v>92</v>
      </c>
      <c r="B24" s="113">
        <v>0</v>
      </c>
      <c r="C24" s="96"/>
      <c r="D24" s="97"/>
      <c r="E24" s="97"/>
      <c r="F24" s="97"/>
      <c r="G24" s="27">
        <f>SUM(D24:F24)</f>
        <v>0</v>
      </c>
      <c r="H24" s="112"/>
      <c r="I24" s="112"/>
      <c r="J24" s="112"/>
      <c r="K24" s="112"/>
      <c r="L24" s="112">
        <f t="shared" si="2"/>
        <v>0</v>
      </c>
      <c r="M24" s="114">
        <f t="shared" si="4"/>
        <v>0</v>
      </c>
    </row>
    <row r="25" spans="1:13" ht="12.75">
      <c r="A25" s="98" t="s">
        <v>93</v>
      </c>
      <c r="B25" s="113"/>
      <c r="C25" s="96"/>
      <c r="D25" s="97"/>
      <c r="E25" s="97"/>
      <c r="F25" s="97"/>
      <c r="G25" s="27">
        <f>SUM(D25:F25)</f>
        <v>0</v>
      </c>
      <c r="H25" s="112"/>
      <c r="I25" s="112"/>
      <c r="J25" s="112"/>
      <c r="K25" s="112"/>
      <c r="L25" s="112">
        <f t="shared" si="2"/>
        <v>0</v>
      </c>
      <c r="M25" s="114">
        <f t="shared" si="4"/>
        <v>0</v>
      </c>
    </row>
    <row r="26" spans="1:13" ht="13.5" thickBot="1">
      <c r="A26" s="99" t="s">
        <v>94</v>
      </c>
      <c r="B26" s="115">
        <v>0</v>
      </c>
      <c r="C26" s="116"/>
      <c r="D26" s="117"/>
      <c r="E26" s="117"/>
      <c r="F26" s="117"/>
      <c r="G26" s="118">
        <f>SUM(D26:F26)</f>
        <v>0</v>
      </c>
      <c r="H26" s="112"/>
      <c r="I26" s="112"/>
      <c r="J26" s="112"/>
      <c r="K26" s="112"/>
      <c r="L26" s="112">
        <f t="shared" si="2"/>
        <v>0</v>
      </c>
      <c r="M26" s="114">
        <f t="shared" si="4"/>
        <v>0</v>
      </c>
    </row>
    <row r="27" spans="1:15" ht="21" customHeight="1" thickBot="1">
      <c r="A27" s="17" t="s">
        <v>95</v>
      </c>
      <c r="B27" s="105">
        <f>SUM(B17:B26)</f>
        <v>18094025</v>
      </c>
      <c r="C27" s="119"/>
      <c r="D27" s="120">
        <f>D9+D16</f>
        <v>8750</v>
      </c>
      <c r="E27" s="120"/>
      <c r="F27" s="120"/>
      <c r="G27" s="121">
        <f>G9+G16</f>
        <v>8750</v>
      </c>
      <c r="H27" s="122">
        <f>SUM(H17:H26)</f>
        <v>0</v>
      </c>
      <c r="I27" s="85">
        <f>SUM(I17:I26)</f>
        <v>0</v>
      </c>
      <c r="J27" s="122">
        <f>SUM(J17:J26)</f>
        <v>0</v>
      </c>
      <c r="K27" s="122">
        <f>SUM(K17:K26)</f>
        <v>0</v>
      </c>
      <c r="L27" s="87">
        <f>SUM(L17:L26)</f>
        <v>0</v>
      </c>
      <c r="M27" s="105">
        <f>M16+M9</f>
        <v>18102775</v>
      </c>
      <c r="O27" s="123"/>
    </row>
    <row r="28" spans="2:13" ht="12.75">
      <c r="B28" s="89"/>
      <c r="M28" s="345">
        <f>'Bilanci '!D17</f>
        <v>7648181.300000073</v>
      </c>
    </row>
    <row r="29" spans="2:13" ht="12.75">
      <c r="B29" s="89"/>
      <c r="M29" s="345">
        <f>M27-M28-'Pasq.e amortiz.'!K28</f>
        <v>-7.264316082000732E-08</v>
      </c>
    </row>
    <row r="30" spans="2:13" ht="12.75">
      <c r="B30" s="89"/>
      <c r="M30" s="123"/>
    </row>
    <row r="31" spans="2:13" ht="12.75">
      <c r="B31" s="89"/>
      <c r="M31" s="123"/>
    </row>
    <row r="32" spans="2:13" ht="12.75">
      <c r="B32" s="89"/>
      <c r="M32" s="123"/>
    </row>
    <row r="33" spans="2:13" ht="12.75">
      <c r="B33" s="89"/>
      <c r="M33" s="123"/>
    </row>
    <row r="34" spans="2:13" ht="12.75">
      <c r="B34" s="89"/>
      <c r="M34" s="123"/>
    </row>
    <row r="35" ht="15">
      <c r="J35" s="20" t="str">
        <f>'Bilanci '!D55</f>
        <v>Perfaqesuesi Ligjor</v>
      </c>
    </row>
    <row r="36" ht="15">
      <c r="J36" s="20"/>
    </row>
    <row r="37" ht="15">
      <c r="J37" s="20" t="str">
        <f>'Bilanci '!D57</f>
        <v>Arti ELEZAJ</v>
      </c>
    </row>
    <row r="39" ht="13.5" customHeight="1"/>
  </sheetData>
  <sheetProtection/>
  <mergeCells count="4">
    <mergeCell ref="B7:B8"/>
    <mergeCell ref="M7:M8"/>
    <mergeCell ref="A2:C2"/>
    <mergeCell ref="A5:M5"/>
  </mergeCells>
  <printOptions horizontalCentered="1"/>
  <pageMargins left="0.38" right="0.18" top="0.67" bottom="1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3">
      <selection activeCell="B21" sqref="B21:D21"/>
    </sheetView>
  </sheetViews>
  <sheetFormatPr defaultColWidth="9.140625" defaultRowHeight="12.75"/>
  <cols>
    <col min="1" max="1" width="35.57421875" style="7" bestFit="1" customWidth="1"/>
    <col min="2" max="2" width="11.140625" style="7" customWidth="1"/>
    <col min="3" max="3" width="12.421875" style="7" bestFit="1" customWidth="1"/>
    <col min="4" max="4" width="10.8515625" style="7" customWidth="1"/>
    <col min="5" max="5" width="7.00390625" style="7" customWidth="1"/>
    <col min="6" max="6" width="10.57421875" style="7" customWidth="1"/>
    <col min="7" max="7" width="9.140625" style="7" customWidth="1"/>
    <col min="8" max="8" width="8.28125" style="7" customWidth="1"/>
    <col min="9" max="10" width="11.00390625" style="7" customWidth="1"/>
    <col min="11" max="11" width="14.8515625" style="7" customWidth="1"/>
    <col min="12" max="16384" width="9.140625" style="7" customWidth="1"/>
  </cols>
  <sheetData>
    <row r="1" ht="15.75">
      <c r="A1" s="33" t="str">
        <f>'GJENDJA E AQ'!A1</f>
        <v> "ARTGRES" shpk</v>
      </c>
    </row>
    <row r="2" ht="15.75">
      <c r="A2" s="33" t="str">
        <f>'GJENDJA E AQ'!A2:C2</f>
        <v>Periudha: 01.01.2012 - 31.12.2012</v>
      </c>
    </row>
    <row r="3" ht="15.75">
      <c r="A3" s="33"/>
    </row>
    <row r="4" ht="12.75">
      <c r="A4" s="23"/>
    </row>
    <row r="5" spans="1:11" ht="15">
      <c r="A5" s="467" t="s">
        <v>217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</row>
    <row r="6" spans="9:11" ht="12.75">
      <c r="I6" s="23"/>
      <c r="J6" s="23"/>
      <c r="K6" s="23"/>
    </row>
    <row r="7" ht="10.5" customHeight="1" thickBot="1"/>
    <row r="8" spans="1:11" ht="42" customHeight="1" thickBot="1">
      <c r="A8" s="471" t="s">
        <v>96</v>
      </c>
      <c r="B8" s="124" t="s">
        <v>97</v>
      </c>
      <c r="C8" s="148" t="s">
        <v>98</v>
      </c>
      <c r="D8" s="125"/>
      <c r="E8" s="126" t="s">
        <v>99</v>
      </c>
      <c r="F8" s="127"/>
      <c r="G8" s="15"/>
      <c r="H8" s="126" t="s">
        <v>100</v>
      </c>
      <c r="I8" s="126"/>
      <c r="J8" s="18"/>
      <c r="K8" s="469" t="s">
        <v>101</v>
      </c>
    </row>
    <row r="9" spans="1:11" ht="63.75">
      <c r="A9" s="472"/>
      <c r="B9" s="128" t="s">
        <v>102</v>
      </c>
      <c r="C9" s="124" t="s">
        <v>103</v>
      </c>
      <c r="D9" s="124" t="s">
        <v>104</v>
      </c>
      <c r="E9" s="129"/>
      <c r="F9" s="129" t="s">
        <v>105</v>
      </c>
      <c r="G9" s="124" t="s">
        <v>106</v>
      </c>
      <c r="H9" s="124" t="s">
        <v>107</v>
      </c>
      <c r="I9" s="143" t="s">
        <v>108</v>
      </c>
      <c r="J9" s="129" t="s">
        <v>105</v>
      </c>
      <c r="K9" s="470"/>
    </row>
    <row r="10" spans="1:11" ht="12.75">
      <c r="A10" s="271" t="s">
        <v>78</v>
      </c>
      <c r="B10" s="12"/>
      <c r="C10" s="12"/>
      <c r="D10" s="12"/>
      <c r="E10" s="12"/>
      <c r="F10" s="130"/>
      <c r="G10" s="12"/>
      <c r="H10" s="12"/>
      <c r="I10" s="28"/>
      <c r="J10" s="12"/>
      <c r="K10" s="130"/>
    </row>
    <row r="11" spans="1:11" ht="12.75">
      <c r="A11" s="272" t="s">
        <v>79</v>
      </c>
      <c r="B11" s="12"/>
      <c r="C11" s="12"/>
      <c r="D11" s="12"/>
      <c r="E11" s="153"/>
      <c r="F11" s="130"/>
      <c r="G11" s="12"/>
      <c r="H11" s="12"/>
      <c r="I11" s="28"/>
      <c r="J11" s="12"/>
      <c r="K11" s="100">
        <f aca="true" t="shared" si="0" ref="K11:K16">B11+F11+J11:J12</f>
        <v>0</v>
      </c>
    </row>
    <row r="12" spans="1:11" ht="25.5">
      <c r="A12" s="39" t="s">
        <v>80</v>
      </c>
      <c r="B12" s="12"/>
      <c r="C12" s="100"/>
      <c r="D12" s="100"/>
      <c r="E12" s="154"/>
      <c r="F12" s="130"/>
      <c r="G12" s="12"/>
      <c r="H12" s="12"/>
      <c r="I12" s="28"/>
      <c r="J12" s="12"/>
      <c r="K12" s="100">
        <f t="shared" si="0"/>
        <v>0</v>
      </c>
    </row>
    <row r="13" spans="1:11" ht="25.5">
      <c r="A13" s="39" t="s">
        <v>81</v>
      </c>
      <c r="B13" s="12"/>
      <c r="C13" s="100"/>
      <c r="D13" s="100"/>
      <c r="E13" s="154"/>
      <c r="F13" s="130"/>
      <c r="G13" s="12"/>
      <c r="H13" s="12"/>
      <c r="I13" s="28"/>
      <c r="J13" s="12"/>
      <c r="K13" s="100">
        <f t="shared" si="0"/>
        <v>0</v>
      </c>
    </row>
    <row r="14" spans="1:11" ht="12.75">
      <c r="A14" s="11" t="s">
        <v>82</v>
      </c>
      <c r="B14" s="12"/>
      <c r="C14" s="100"/>
      <c r="D14" s="100"/>
      <c r="E14" s="154"/>
      <c r="F14" s="130"/>
      <c r="G14" s="12"/>
      <c r="H14" s="12"/>
      <c r="I14" s="28"/>
      <c r="J14" s="12"/>
      <c r="K14" s="100">
        <f t="shared" si="0"/>
        <v>0</v>
      </c>
    </row>
    <row r="15" spans="1:11" ht="12.75">
      <c r="A15" s="11" t="s">
        <v>122</v>
      </c>
      <c r="B15" s="12"/>
      <c r="C15" s="100"/>
      <c r="D15" s="100"/>
      <c r="E15" s="154"/>
      <c r="F15" s="130"/>
      <c r="G15" s="12"/>
      <c r="H15" s="12"/>
      <c r="I15" s="28"/>
      <c r="J15" s="12"/>
      <c r="K15" s="100">
        <f t="shared" si="0"/>
        <v>0</v>
      </c>
    </row>
    <row r="16" spans="1:11" ht="12.75">
      <c r="A16" s="273" t="s">
        <v>83</v>
      </c>
      <c r="B16" s="12"/>
      <c r="C16" s="100"/>
      <c r="D16" s="100"/>
      <c r="E16" s="154"/>
      <c r="F16" s="130"/>
      <c r="G16" s="12"/>
      <c r="H16" s="12"/>
      <c r="I16" s="28"/>
      <c r="J16" s="12"/>
      <c r="K16" s="100">
        <f t="shared" si="0"/>
        <v>0</v>
      </c>
    </row>
    <row r="17" spans="1:11" ht="14.25" customHeight="1">
      <c r="A17" s="271" t="s">
        <v>84</v>
      </c>
      <c r="B17" s="149"/>
      <c r="C17" s="150"/>
      <c r="D17" s="151"/>
      <c r="E17" s="155"/>
      <c r="F17" s="142"/>
      <c r="G17" s="142"/>
      <c r="H17" s="142"/>
      <c r="I17" s="144"/>
      <c r="J17" s="142"/>
      <c r="K17" s="12"/>
    </row>
    <row r="18" spans="1:11" ht="12.75" customHeight="1">
      <c r="A18" s="272" t="s">
        <v>85</v>
      </c>
      <c r="B18" s="12"/>
      <c r="C18" s="12"/>
      <c r="D18" s="12"/>
      <c r="E18" s="12"/>
      <c r="F18" s="12"/>
      <c r="G18" s="12"/>
      <c r="H18" s="12"/>
      <c r="I18" s="28"/>
      <c r="J18" s="12"/>
      <c r="K18" s="100">
        <f aca="true" t="shared" si="1" ref="K18:K25">B18+F18+J18:J19</f>
        <v>0</v>
      </c>
    </row>
    <row r="19" spans="1:11" ht="12.75" customHeight="1">
      <c r="A19" s="11" t="s">
        <v>86</v>
      </c>
      <c r="B19" s="12"/>
      <c r="C19" s="10"/>
      <c r="D19" s="10"/>
      <c r="E19" s="12"/>
      <c r="F19" s="12"/>
      <c r="G19" s="12"/>
      <c r="H19" s="12"/>
      <c r="I19" s="28"/>
      <c r="J19" s="12"/>
      <c r="K19" s="100">
        <f t="shared" si="1"/>
        <v>0</v>
      </c>
    </row>
    <row r="20" spans="1:11" ht="12.75" customHeight="1">
      <c r="A20" s="11" t="s">
        <v>87</v>
      </c>
      <c r="B20" s="12"/>
      <c r="C20" s="10"/>
      <c r="D20" s="10"/>
      <c r="E20" s="12"/>
      <c r="F20" s="12"/>
      <c r="G20" s="12"/>
      <c r="H20" s="12"/>
      <c r="I20" s="28"/>
      <c r="J20" s="12"/>
      <c r="K20" s="100">
        <f t="shared" si="1"/>
        <v>0</v>
      </c>
    </row>
    <row r="21" spans="1:11" ht="25.5">
      <c r="A21" s="39" t="s">
        <v>88</v>
      </c>
      <c r="B21" s="12">
        <v>8544189</v>
      </c>
      <c r="C21" s="10"/>
      <c r="D21" s="10">
        <v>1910404.7000000002</v>
      </c>
      <c r="E21" s="12"/>
      <c r="F21" s="130">
        <f aca="true" t="shared" si="2" ref="F21:F26">SUM(C21:E21)</f>
        <v>1910404.7000000002</v>
      </c>
      <c r="G21" s="12"/>
      <c r="H21" s="12"/>
      <c r="I21" s="28"/>
      <c r="J21" s="12"/>
      <c r="K21" s="100">
        <f>B21+F21+J21:J22</f>
        <v>10454593.7</v>
      </c>
    </row>
    <row r="22" spans="1:11" ht="12.75" customHeight="1">
      <c r="A22" s="11" t="s">
        <v>89</v>
      </c>
      <c r="B22" s="12"/>
      <c r="C22" s="10"/>
      <c r="D22" s="10"/>
      <c r="E22" s="12"/>
      <c r="F22" s="130">
        <f t="shared" si="2"/>
        <v>0</v>
      </c>
      <c r="G22" s="12"/>
      <c r="H22" s="12"/>
      <c r="I22" s="28"/>
      <c r="J22" s="12"/>
      <c r="K22" s="100">
        <f t="shared" si="1"/>
        <v>0</v>
      </c>
    </row>
    <row r="23" spans="1:11" ht="12.75" customHeight="1">
      <c r="A23" s="11" t="s">
        <v>90</v>
      </c>
      <c r="B23" s="12"/>
      <c r="C23" s="10"/>
      <c r="D23" s="10"/>
      <c r="E23" s="12"/>
      <c r="F23" s="130">
        <f t="shared" si="2"/>
        <v>0</v>
      </c>
      <c r="G23" s="12"/>
      <c r="H23" s="12"/>
      <c r="I23" s="28"/>
      <c r="J23" s="12"/>
      <c r="K23" s="100">
        <f t="shared" si="1"/>
        <v>0</v>
      </c>
    </row>
    <row r="24" spans="1:11" ht="15" customHeight="1">
      <c r="A24" s="11" t="s">
        <v>91</v>
      </c>
      <c r="B24" s="12"/>
      <c r="C24" s="10"/>
      <c r="D24" s="10"/>
      <c r="E24" s="12"/>
      <c r="F24" s="130">
        <f t="shared" si="2"/>
        <v>0</v>
      </c>
      <c r="G24" s="12"/>
      <c r="H24" s="12"/>
      <c r="I24" s="28"/>
      <c r="J24" s="12"/>
      <c r="K24" s="100">
        <f t="shared" si="1"/>
        <v>0</v>
      </c>
    </row>
    <row r="25" spans="1:11" ht="13.5" customHeight="1">
      <c r="A25" s="11" t="s">
        <v>92</v>
      </c>
      <c r="B25" s="12"/>
      <c r="C25" s="12"/>
      <c r="D25" s="150"/>
      <c r="E25" s="100"/>
      <c r="F25" s="130">
        <f t="shared" si="2"/>
        <v>0</v>
      </c>
      <c r="G25" s="147"/>
      <c r="H25" s="100"/>
      <c r="I25" s="28"/>
      <c r="J25" s="12"/>
      <c r="K25" s="100">
        <f t="shared" si="1"/>
        <v>0</v>
      </c>
    </row>
    <row r="26" spans="1:11" ht="12.75">
      <c r="A26" s="11" t="s">
        <v>93</v>
      </c>
      <c r="B26" s="100"/>
      <c r="C26" s="100"/>
      <c r="D26" s="152"/>
      <c r="E26" s="152"/>
      <c r="F26" s="130">
        <f t="shared" si="2"/>
        <v>0</v>
      </c>
      <c r="G26" s="130"/>
      <c r="H26" s="130"/>
      <c r="I26" s="131"/>
      <c r="J26" s="100">
        <f>SUM(G26:I26)</f>
        <v>0</v>
      </c>
      <c r="K26" s="100">
        <f>B26+F26+J26:J27</f>
        <v>0</v>
      </c>
    </row>
    <row r="27" spans="1:11" ht="13.5" thickBot="1">
      <c r="A27" s="274" t="s">
        <v>94</v>
      </c>
      <c r="B27" s="132"/>
      <c r="C27" s="132"/>
      <c r="D27" s="146"/>
      <c r="E27" s="146"/>
      <c r="F27" s="146"/>
      <c r="G27" s="146"/>
      <c r="H27" s="146"/>
      <c r="I27" s="145"/>
      <c r="J27" s="132"/>
      <c r="K27" s="100">
        <f>B27+F27+J27:J28</f>
        <v>0</v>
      </c>
    </row>
    <row r="28" spans="1:11" ht="18" customHeight="1" thickBot="1">
      <c r="A28" s="133" t="s">
        <v>109</v>
      </c>
      <c r="B28" s="134">
        <f>SUM(B10:B27)</f>
        <v>8544189</v>
      </c>
      <c r="C28" s="134"/>
      <c r="D28" s="134">
        <f>SUM(D10:D27)</f>
        <v>1910404.7000000002</v>
      </c>
      <c r="E28" s="134"/>
      <c r="F28" s="134">
        <f>SUM(F10:F27)</f>
        <v>1910404.7000000002</v>
      </c>
      <c r="G28" s="134"/>
      <c r="H28" s="134"/>
      <c r="I28" s="141">
        <f>SUM(I10:I27)</f>
        <v>0</v>
      </c>
      <c r="J28" s="134">
        <f>SUM(J10:J27)</f>
        <v>0</v>
      </c>
      <c r="K28" s="105">
        <f>SUM(K10:K27)</f>
        <v>10454593.7</v>
      </c>
    </row>
    <row r="29" spans="1:11" ht="12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ht="12.75" customHeight="1">
      <c r="A30" s="23" t="s">
        <v>372</v>
      </c>
    </row>
    <row r="31" spans="1:4" ht="12.75" customHeight="1">
      <c r="A31" s="346" t="s">
        <v>373</v>
      </c>
      <c r="C31" s="89"/>
      <c r="D31" s="157"/>
    </row>
    <row r="32" spans="1:4" ht="12.75" customHeight="1">
      <c r="A32" s="7" t="s">
        <v>374</v>
      </c>
      <c r="C32" s="89">
        <v>1909967.2000000002</v>
      </c>
      <c r="D32" s="89"/>
    </row>
    <row r="33" spans="2:4" ht="12.75" customHeight="1">
      <c r="B33" s="347" t="s">
        <v>252</v>
      </c>
      <c r="C33" s="136">
        <f>SUM(C32)</f>
        <v>1909967.2000000002</v>
      </c>
      <c r="D33" s="157" t="s">
        <v>118</v>
      </c>
    </row>
    <row r="34" spans="1:3" ht="12.75" customHeight="1">
      <c r="A34" s="89"/>
      <c r="B34" s="123"/>
      <c r="C34" s="352"/>
    </row>
    <row r="35" spans="1:10" ht="15.75">
      <c r="A35" s="346" t="s">
        <v>375</v>
      </c>
      <c r="B35" s="23"/>
      <c r="C35" s="136"/>
      <c r="D35" s="89"/>
      <c r="H35" s="6"/>
      <c r="I35" s="20" t="str">
        <f>'Bilanci '!D55</f>
        <v>Perfaqesuesi Ligjor</v>
      </c>
      <c r="J35" s="6"/>
    </row>
    <row r="36" spans="1:10" ht="15.75">
      <c r="A36" s="348" t="s">
        <v>376</v>
      </c>
      <c r="C36" s="349">
        <f>8750*0.2/12*3</f>
        <v>437.5</v>
      </c>
      <c r="D36" s="13" t="s">
        <v>118</v>
      </c>
      <c r="H36" s="6"/>
      <c r="I36" s="281"/>
      <c r="J36" s="6"/>
    </row>
    <row r="37" spans="2:10" ht="19.5" customHeight="1">
      <c r="B37" s="347" t="s">
        <v>253</v>
      </c>
      <c r="C37" s="136">
        <f>SUM(C36)</f>
        <v>437.5</v>
      </c>
      <c r="D37" s="157" t="s">
        <v>118</v>
      </c>
      <c r="H37" s="6"/>
      <c r="I37" s="20" t="str">
        <f>'Bilanci '!D57</f>
        <v>Arti ELEZAJ</v>
      </c>
      <c r="J37" s="6"/>
    </row>
    <row r="38" ht="12.75" hidden="1"/>
    <row r="39" spans="2:9" ht="12.75" hidden="1">
      <c r="B39" s="7" t="s">
        <v>254</v>
      </c>
      <c r="C39" s="89">
        <v>8138230</v>
      </c>
      <c r="D39" s="7" t="s">
        <v>118</v>
      </c>
      <c r="I39" s="31" t="s">
        <v>110</v>
      </c>
    </row>
    <row r="42" spans="2:4" ht="12.75">
      <c r="B42" s="34" t="s">
        <v>254</v>
      </c>
      <c r="C42" s="157">
        <f>C37+C33</f>
        <v>1910404.7000000002</v>
      </c>
      <c r="D42" s="23" t="s">
        <v>255</v>
      </c>
    </row>
    <row r="46" ht="12.75">
      <c r="J46" s="31"/>
    </row>
    <row r="47" ht="12.75">
      <c r="J47" s="31"/>
    </row>
    <row r="59" ht="12.75">
      <c r="J59" s="31"/>
    </row>
  </sheetData>
  <sheetProtection/>
  <mergeCells count="3">
    <mergeCell ref="K8:K9"/>
    <mergeCell ref="A8:A9"/>
    <mergeCell ref="A5:K5"/>
  </mergeCells>
  <printOptions/>
  <pageMargins left="0.75" right="0.75" top="0.72" bottom="0.83" header="0.5" footer="0.5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4.57421875" style="137" customWidth="1"/>
    <col min="2" max="2" width="25.8515625" style="137" customWidth="1"/>
    <col min="3" max="3" width="29.00390625" style="137" customWidth="1"/>
    <col min="4" max="4" width="20.28125" style="137" bestFit="1" customWidth="1"/>
    <col min="5" max="5" width="17.8515625" style="137" customWidth="1"/>
    <col min="6" max="6" width="23.8515625" style="137" customWidth="1"/>
    <col min="7" max="7" width="9.57421875" style="137" bestFit="1" customWidth="1"/>
    <col min="8" max="8" width="14.7109375" style="137" bestFit="1" customWidth="1"/>
    <col min="9" max="9" width="9.140625" style="137" customWidth="1"/>
    <col min="10" max="10" width="18.421875" style="137" bestFit="1" customWidth="1"/>
    <col min="11" max="11" width="22.57421875" style="137" bestFit="1" customWidth="1"/>
    <col min="12" max="12" width="10.00390625" style="137" bestFit="1" customWidth="1"/>
    <col min="13" max="16384" width="9.140625" style="137" customWidth="1"/>
  </cols>
  <sheetData>
    <row r="1" spans="1:5" ht="15.75">
      <c r="A1" s="33" t="str">
        <f>'GJENDJA E AQ'!A1</f>
        <v> "ARTGRES" shpk</v>
      </c>
      <c r="B1" s="7"/>
      <c r="C1" s="7"/>
      <c r="D1" s="7"/>
      <c r="E1" s="7"/>
    </row>
    <row r="2" spans="1:5" ht="15.75">
      <c r="A2" s="33" t="str">
        <f>'GJENDJA E AQ'!A2:C2</f>
        <v>Periudha: 01.01.2012 - 31.12.2012</v>
      </c>
      <c r="B2" s="7"/>
      <c r="C2" s="7"/>
      <c r="D2" s="7"/>
      <c r="E2" s="7"/>
    </row>
    <row r="3" spans="1:5" ht="15.75">
      <c r="A3" s="33"/>
      <c r="B3" s="7"/>
      <c r="C3" s="7"/>
      <c r="D3" s="7"/>
      <c r="E3" s="7"/>
    </row>
    <row r="4" spans="1:5" ht="15.75">
      <c r="A4" s="33"/>
      <c r="B4" s="7"/>
      <c r="C4" s="7"/>
      <c r="D4" s="7"/>
      <c r="E4" s="7"/>
    </row>
    <row r="5" spans="1:5" ht="15">
      <c r="A5" s="473" t="s">
        <v>220</v>
      </c>
      <c r="B5" s="474"/>
      <c r="C5" s="474"/>
      <c r="D5" s="474"/>
      <c r="E5" s="474"/>
    </row>
    <row r="6" spans="1:5" ht="13.5" thickBot="1">
      <c r="A6" s="71"/>
      <c r="B6" s="71"/>
      <c r="C6" s="71"/>
      <c r="D6" s="71"/>
      <c r="E6" s="71"/>
    </row>
    <row r="7" spans="1:10" ht="13.5" thickBot="1">
      <c r="A7" s="258" t="s">
        <v>145</v>
      </c>
      <c r="B7" s="259" t="s">
        <v>146</v>
      </c>
      <c r="C7" s="259" t="s">
        <v>192</v>
      </c>
      <c r="D7" s="260" t="s">
        <v>149</v>
      </c>
      <c r="H7"/>
      <c r="I7"/>
      <c r="J7"/>
    </row>
    <row r="8" spans="1:10" ht="12.75">
      <c r="A8" s="252">
        <v>1</v>
      </c>
      <c r="B8" s="253" t="s">
        <v>328</v>
      </c>
      <c r="C8" s="254" t="s">
        <v>358</v>
      </c>
      <c r="D8" s="256">
        <v>78080</v>
      </c>
      <c r="H8"/>
      <c r="I8"/>
      <c r="J8"/>
    </row>
    <row r="9" spans="1:10" ht="12.75">
      <c r="A9" s="230">
        <v>2</v>
      </c>
      <c r="B9" s="231" t="s">
        <v>330</v>
      </c>
      <c r="C9" s="232" t="s">
        <v>360</v>
      </c>
      <c r="D9" s="257">
        <v>43640</v>
      </c>
      <c r="H9"/>
      <c r="I9"/>
      <c r="J9"/>
    </row>
    <row r="10" spans="1:10" ht="12.75">
      <c r="A10" s="230">
        <v>3</v>
      </c>
      <c r="B10" s="231" t="s">
        <v>324</v>
      </c>
      <c r="C10" s="232" t="s">
        <v>354</v>
      </c>
      <c r="D10" s="257">
        <v>181860</v>
      </c>
      <c r="H10"/>
      <c r="I10"/>
      <c r="J10"/>
    </row>
    <row r="11" spans="1:10" ht="12.75">
      <c r="A11" s="230">
        <v>4</v>
      </c>
      <c r="B11" s="231" t="s">
        <v>336</v>
      </c>
      <c r="C11" s="232" t="s">
        <v>366</v>
      </c>
      <c r="D11" s="257">
        <v>-43658</v>
      </c>
      <c r="H11"/>
      <c r="I11"/>
      <c r="J11"/>
    </row>
    <row r="12" spans="1:10" ht="12.75">
      <c r="A12" s="230">
        <v>5</v>
      </c>
      <c r="B12" s="231" t="s">
        <v>332</v>
      </c>
      <c r="C12" s="232" t="s">
        <v>362</v>
      </c>
      <c r="D12" s="257">
        <v>16403.990000000005</v>
      </c>
      <c r="H12"/>
      <c r="I12"/>
      <c r="J12"/>
    </row>
    <row r="13" spans="1:10" ht="15">
      <c r="A13" s="230">
        <v>6</v>
      </c>
      <c r="B13" s="231" t="s">
        <v>333</v>
      </c>
      <c r="C13" s="232" t="s">
        <v>363</v>
      </c>
      <c r="D13" s="257">
        <v>12645.059999999998</v>
      </c>
      <c r="E13" s="183"/>
      <c r="F13" s="183"/>
      <c r="H13"/>
      <c r="I13"/>
      <c r="J13"/>
    </row>
    <row r="14" spans="1:13" ht="15">
      <c r="A14" s="230">
        <v>7</v>
      </c>
      <c r="B14" s="231" t="s">
        <v>323</v>
      </c>
      <c r="C14" s="232" t="s">
        <v>353</v>
      </c>
      <c r="D14" s="257">
        <v>192786.06000000006</v>
      </c>
      <c r="E14" s="183"/>
      <c r="F14" s="183"/>
      <c r="H14"/>
      <c r="I14"/>
      <c r="J14"/>
      <c r="K14" s="186"/>
      <c r="L14" s="186"/>
      <c r="M14" s="2"/>
    </row>
    <row r="15" spans="1:13" ht="15">
      <c r="A15" s="230">
        <v>8</v>
      </c>
      <c r="B15" s="231" t="s">
        <v>312</v>
      </c>
      <c r="C15" s="232" t="s">
        <v>342</v>
      </c>
      <c r="D15" s="257">
        <v>20577774.65</v>
      </c>
      <c r="E15" s="183"/>
      <c r="F15" s="183"/>
      <c r="H15"/>
      <c r="I15"/>
      <c r="J15"/>
      <c r="K15" s="186"/>
      <c r="L15" s="186"/>
      <c r="M15" s="2"/>
    </row>
    <row r="16" spans="1:10" ht="12.75">
      <c r="A16" s="230">
        <v>9</v>
      </c>
      <c r="B16" s="231" t="s">
        <v>341</v>
      </c>
      <c r="C16" s="232" t="s">
        <v>371</v>
      </c>
      <c r="D16" s="257">
        <v>-2259559.91</v>
      </c>
      <c r="F16" s="2"/>
      <c r="H16"/>
      <c r="I16"/>
      <c r="J16"/>
    </row>
    <row r="17" spans="1:10" ht="12.75">
      <c r="A17" s="230">
        <v>10</v>
      </c>
      <c r="B17" s="231" t="s">
        <v>329</v>
      </c>
      <c r="C17" s="232" t="s">
        <v>359</v>
      </c>
      <c r="D17" s="257">
        <v>77280</v>
      </c>
      <c r="F17" s="2"/>
      <c r="H17"/>
      <c r="I17"/>
      <c r="J17"/>
    </row>
    <row r="18" spans="1:10" ht="12.75">
      <c r="A18" s="230">
        <v>11</v>
      </c>
      <c r="B18" s="231" t="s">
        <v>327</v>
      </c>
      <c r="C18" s="232" t="s">
        <v>357</v>
      </c>
      <c r="D18" s="257">
        <v>107899</v>
      </c>
      <c r="H18"/>
      <c r="I18"/>
      <c r="J18"/>
    </row>
    <row r="19" spans="1:10" ht="12.75">
      <c r="A19" s="230">
        <v>12</v>
      </c>
      <c r="B19" s="231" t="s">
        <v>313</v>
      </c>
      <c r="C19" s="232" t="s">
        <v>343</v>
      </c>
      <c r="D19" s="257">
        <v>14018916.690000001</v>
      </c>
      <c r="H19"/>
      <c r="I19"/>
      <c r="J19"/>
    </row>
    <row r="20" spans="1:10" ht="12.75">
      <c r="A20" s="230">
        <v>13</v>
      </c>
      <c r="B20" s="231" t="s">
        <v>326</v>
      </c>
      <c r="C20" s="232" t="s">
        <v>356</v>
      </c>
      <c r="D20" s="257">
        <v>149604</v>
      </c>
      <c r="H20"/>
      <c r="I20"/>
      <c r="J20"/>
    </row>
    <row r="21" spans="1:10" ht="15.75">
      <c r="A21" s="230">
        <v>14</v>
      </c>
      <c r="B21" s="231" t="s">
        <v>331</v>
      </c>
      <c r="C21" s="232" t="s">
        <v>361</v>
      </c>
      <c r="D21" s="257">
        <v>39182</v>
      </c>
      <c r="E21" s="138"/>
      <c r="F21" s="138"/>
      <c r="H21"/>
      <c r="I21"/>
      <c r="J21"/>
    </row>
    <row r="22" spans="1:10" ht="15.75">
      <c r="A22" s="230">
        <v>15</v>
      </c>
      <c r="B22" s="231" t="s">
        <v>339</v>
      </c>
      <c r="C22" s="232" t="s">
        <v>369</v>
      </c>
      <c r="D22" s="257">
        <v>-229526</v>
      </c>
      <c r="F22" s="140"/>
      <c r="H22"/>
      <c r="I22"/>
      <c r="J22"/>
    </row>
    <row r="23" spans="1:10" ht="15.75">
      <c r="A23" s="230">
        <v>16</v>
      </c>
      <c r="B23" s="231" t="s">
        <v>321</v>
      </c>
      <c r="C23" s="232" t="s">
        <v>351</v>
      </c>
      <c r="D23" s="257">
        <v>493200</v>
      </c>
      <c r="E23" s="138"/>
      <c r="F23" s="138"/>
      <c r="H23"/>
      <c r="I23"/>
      <c r="J23"/>
    </row>
    <row r="24" spans="1:10" ht="12.75">
      <c r="A24" s="230">
        <v>17</v>
      </c>
      <c r="B24" s="231" t="s">
        <v>317</v>
      </c>
      <c r="C24" s="232" t="s">
        <v>347</v>
      </c>
      <c r="D24" s="257">
        <v>708804</v>
      </c>
      <c r="H24"/>
      <c r="I24"/>
      <c r="J24"/>
    </row>
    <row r="25" spans="1:10" ht="12.75">
      <c r="A25" s="230">
        <v>18</v>
      </c>
      <c r="B25" s="231" t="s">
        <v>318</v>
      </c>
      <c r="C25" s="232" t="s">
        <v>348</v>
      </c>
      <c r="D25" s="257">
        <v>677122</v>
      </c>
      <c r="H25"/>
      <c r="I25"/>
      <c r="J25"/>
    </row>
    <row r="26" spans="1:10" ht="12.75">
      <c r="A26" s="230">
        <v>19</v>
      </c>
      <c r="B26" s="231" t="s">
        <v>315</v>
      </c>
      <c r="C26" s="232" t="s">
        <v>345</v>
      </c>
      <c r="D26" s="257">
        <v>1505753</v>
      </c>
      <c r="H26"/>
      <c r="I26"/>
      <c r="J26"/>
    </row>
    <row r="27" spans="1:10" ht="12.75">
      <c r="A27" s="230">
        <v>20</v>
      </c>
      <c r="B27" s="231" t="s">
        <v>338</v>
      </c>
      <c r="C27" s="232" t="s">
        <v>368</v>
      </c>
      <c r="D27" s="257">
        <v>-193771.28</v>
      </c>
      <c r="H27"/>
      <c r="I27"/>
      <c r="J27"/>
    </row>
    <row r="28" spans="1:10" ht="12.75">
      <c r="A28" s="230">
        <v>21</v>
      </c>
      <c r="B28" s="231" t="s">
        <v>320</v>
      </c>
      <c r="C28" s="232" t="s">
        <v>350</v>
      </c>
      <c r="D28" s="257">
        <v>547962</v>
      </c>
      <c r="H28"/>
      <c r="I28"/>
      <c r="J28"/>
    </row>
    <row r="29" spans="1:10" ht="12.75">
      <c r="A29" s="230">
        <v>22</v>
      </c>
      <c r="B29" s="231" t="s">
        <v>322</v>
      </c>
      <c r="C29" s="232" t="s">
        <v>352</v>
      </c>
      <c r="D29" s="257">
        <v>213821</v>
      </c>
      <c r="H29"/>
      <c r="I29"/>
      <c r="J29"/>
    </row>
    <row r="30" spans="1:10" ht="12.75">
      <c r="A30" s="230">
        <v>23</v>
      </c>
      <c r="B30" s="231" t="s">
        <v>316</v>
      </c>
      <c r="C30" s="232" t="s">
        <v>346</v>
      </c>
      <c r="D30" s="257">
        <v>1315474</v>
      </c>
      <c r="H30"/>
      <c r="I30"/>
      <c r="J30"/>
    </row>
    <row r="31" spans="1:10" ht="12.75">
      <c r="A31" s="230">
        <v>24</v>
      </c>
      <c r="B31" s="231" t="s">
        <v>325</v>
      </c>
      <c r="C31" s="232" t="s">
        <v>355</v>
      </c>
      <c r="D31" s="257">
        <v>151540.35999999987</v>
      </c>
      <c r="H31"/>
      <c r="I31"/>
      <c r="J31"/>
    </row>
    <row r="32" spans="1:10" ht="12.75">
      <c r="A32" s="230">
        <v>25</v>
      </c>
      <c r="B32" s="231" t="s">
        <v>334</v>
      </c>
      <c r="C32" s="232" t="s">
        <v>364</v>
      </c>
      <c r="D32" s="257">
        <v>9956</v>
      </c>
      <c r="H32"/>
      <c r="I32"/>
      <c r="J32"/>
    </row>
    <row r="33" spans="1:10" ht="12.75">
      <c r="A33" s="230">
        <v>26</v>
      </c>
      <c r="B33" s="231" t="s">
        <v>340</v>
      </c>
      <c r="C33" s="232" t="s">
        <v>370</v>
      </c>
      <c r="D33" s="257">
        <v>-618337.83</v>
      </c>
      <c r="H33"/>
      <c r="I33"/>
      <c r="J33"/>
    </row>
    <row r="34" spans="1:10" ht="12.75">
      <c r="A34" s="230">
        <v>27</v>
      </c>
      <c r="B34" s="231" t="s">
        <v>319</v>
      </c>
      <c r="C34" s="232" t="s">
        <v>349</v>
      </c>
      <c r="D34" s="257">
        <v>557908.96</v>
      </c>
      <c r="H34"/>
      <c r="I34"/>
      <c r="J34"/>
    </row>
    <row r="35" spans="1:10" ht="12.75">
      <c r="A35" s="230">
        <v>28</v>
      </c>
      <c r="B35" s="231" t="s">
        <v>314</v>
      </c>
      <c r="C35" s="232" t="s">
        <v>344</v>
      </c>
      <c r="D35" s="257">
        <v>1838330</v>
      </c>
      <c r="H35"/>
      <c r="I35"/>
      <c r="J35"/>
    </row>
    <row r="36" spans="1:10" ht="12.75">
      <c r="A36" s="230">
        <v>29</v>
      </c>
      <c r="B36" s="231" t="s">
        <v>337</v>
      </c>
      <c r="C36" s="232" t="s">
        <v>367</v>
      </c>
      <c r="D36" s="257">
        <v>-62000</v>
      </c>
      <c r="H36"/>
      <c r="I36"/>
      <c r="J36"/>
    </row>
    <row r="37" spans="1:4" ht="12.75">
      <c r="A37" s="230">
        <v>30</v>
      </c>
      <c r="B37" s="231" t="s">
        <v>335</v>
      </c>
      <c r="C37" s="232" t="s">
        <v>365</v>
      </c>
      <c r="D37" s="257">
        <v>489</v>
      </c>
    </row>
    <row r="38" spans="1:4" ht="13.5" thickBot="1">
      <c r="A38" s="240" t="s">
        <v>150</v>
      </c>
      <c r="B38" s="241"/>
      <c r="C38" s="242"/>
      <c r="D38" s="234">
        <f>SUM(D8:D37)</f>
        <v>40109578.75</v>
      </c>
    </row>
    <row r="39" spans="1:4" ht="15">
      <c r="A39" s="183"/>
      <c r="B39" s="183"/>
      <c r="C39" s="183"/>
      <c r="D39" s="351">
        <f>D38-'Bilanci '!D26</f>
        <v>-0.08240000158548355</v>
      </c>
    </row>
    <row r="40" spans="1:4" ht="15">
      <c r="A40" s="183"/>
      <c r="B40" s="183"/>
      <c r="C40" s="183"/>
      <c r="D40" s="183"/>
    </row>
    <row r="41" spans="1:4" ht="15">
      <c r="A41" s="183"/>
      <c r="B41" s="183"/>
      <c r="C41" s="183"/>
      <c r="D41" s="183"/>
    </row>
    <row r="44" ht="15">
      <c r="D44" s="275" t="str">
        <f>'Bilanci '!D55</f>
        <v>Perfaqesuesi Ligjor</v>
      </c>
    </row>
    <row r="45" spans="3:4" ht="15">
      <c r="C45" s="139"/>
      <c r="D45" s="275"/>
    </row>
    <row r="46" ht="15">
      <c r="D46" s="275" t="str">
        <f>'Bilanci '!D57</f>
        <v>Arti ELEZAJ</v>
      </c>
    </row>
    <row r="47" spans="1:4" ht="15.75">
      <c r="A47" s="138"/>
      <c r="B47" s="138"/>
      <c r="C47" s="138"/>
      <c r="D47" s="138"/>
    </row>
    <row r="49" ht="15.75">
      <c r="D49" s="138"/>
    </row>
  </sheetData>
  <sheetProtection/>
  <mergeCells count="1">
    <mergeCell ref="A5:E5"/>
  </mergeCells>
  <printOptions horizontalCentered="1"/>
  <pageMargins left="0.75" right="0.75" top="0.64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34">
      <selection activeCell="F47" sqref="F47"/>
    </sheetView>
  </sheetViews>
  <sheetFormatPr defaultColWidth="9.140625" defaultRowHeight="12.75"/>
  <cols>
    <col min="1" max="1" width="4.57421875" style="137" customWidth="1"/>
    <col min="2" max="2" width="25.8515625" style="137" customWidth="1"/>
    <col min="3" max="3" width="29.00390625" style="137" customWidth="1"/>
    <col min="4" max="4" width="11.140625" style="137" customWidth="1"/>
    <col min="5" max="5" width="17.8515625" style="137" customWidth="1"/>
    <col min="6" max="6" width="23.8515625" style="137" customWidth="1"/>
    <col min="7" max="7" width="9.57421875" style="137" bestFit="1" customWidth="1"/>
    <col min="8" max="9" width="9.140625" style="137" customWidth="1"/>
    <col min="10" max="10" width="18.421875" style="137" bestFit="1" customWidth="1"/>
    <col min="11" max="11" width="22.57421875" style="137" bestFit="1" customWidth="1"/>
    <col min="12" max="12" width="10.00390625" style="137" bestFit="1" customWidth="1"/>
    <col min="13" max="16384" width="9.140625" style="137" customWidth="1"/>
  </cols>
  <sheetData>
    <row r="1" spans="1:5" ht="15.75">
      <c r="A1" s="33" t="str">
        <f>'GJENDJA E AQ'!A1</f>
        <v> "ARTGRES" shpk</v>
      </c>
      <c r="B1" s="7"/>
      <c r="C1" s="7"/>
      <c r="D1" s="7"/>
      <c r="E1" s="7"/>
    </row>
    <row r="2" spans="1:5" ht="15.75">
      <c r="A2" s="33" t="str">
        <f>'GJENDJA E AQ'!A2:C2</f>
        <v>Periudha: 01.01.2012 - 31.12.2012</v>
      </c>
      <c r="B2" s="7"/>
      <c r="C2" s="7"/>
      <c r="D2" s="7"/>
      <c r="E2" s="7"/>
    </row>
    <row r="3" spans="1:5" ht="15.75">
      <c r="A3" s="33"/>
      <c r="B3" s="7"/>
      <c r="C3" s="7"/>
      <c r="D3" s="7"/>
      <c r="E3" s="7"/>
    </row>
    <row r="4" spans="1:13" ht="15">
      <c r="A4" s="183"/>
      <c r="B4" s="183"/>
      <c r="C4" s="183"/>
      <c r="D4" s="183"/>
      <c r="E4" s="183"/>
      <c r="F4" s="187"/>
      <c r="K4" s="186"/>
      <c r="L4" s="186"/>
      <c r="M4" s="2"/>
    </row>
    <row r="5" spans="1:13" ht="15.75">
      <c r="A5" s="473" t="s">
        <v>221</v>
      </c>
      <c r="B5" s="474"/>
      <c r="C5" s="474"/>
      <c r="D5" s="474"/>
      <c r="E5" s="474"/>
      <c r="F5" s="138"/>
      <c r="K5" s="186"/>
      <c r="L5" s="186"/>
      <c r="M5" s="2"/>
    </row>
    <row r="6" spans="10:13" ht="13.5" thickBot="1">
      <c r="J6"/>
      <c r="K6"/>
      <c r="L6"/>
      <c r="M6" s="2"/>
    </row>
    <row r="7" spans="1:13" ht="13.5" thickBot="1">
      <c r="A7" s="261" t="s">
        <v>145</v>
      </c>
      <c r="B7" s="262" t="s">
        <v>146</v>
      </c>
      <c r="C7" s="262" t="s">
        <v>192</v>
      </c>
      <c r="D7" s="262" t="s">
        <v>147</v>
      </c>
      <c r="E7" s="262" t="s">
        <v>148</v>
      </c>
      <c r="F7" s="263" t="s">
        <v>149</v>
      </c>
      <c r="J7"/>
      <c r="K7"/>
      <c r="L7"/>
      <c r="M7" s="235"/>
    </row>
    <row r="8" spans="1:13" ht="12.75">
      <c r="A8" s="252">
        <v>1</v>
      </c>
      <c r="B8" s="253" t="s">
        <v>307</v>
      </c>
      <c r="C8" s="254" t="s">
        <v>277</v>
      </c>
      <c r="D8" s="254" t="s">
        <v>118</v>
      </c>
      <c r="E8" s="255">
        <v>341550</v>
      </c>
      <c r="F8" s="256">
        <v>341550</v>
      </c>
      <c r="J8"/>
      <c r="K8"/>
      <c r="L8"/>
      <c r="M8" s="235"/>
    </row>
    <row r="9" spans="1:13" ht="12.75">
      <c r="A9" s="236">
        <v>2</v>
      </c>
      <c r="B9" s="237" t="s">
        <v>292</v>
      </c>
      <c r="C9" s="238" t="s">
        <v>278</v>
      </c>
      <c r="D9" s="238" t="s">
        <v>118</v>
      </c>
      <c r="E9" s="233">
        <v>278799</v>
      </c>
      <c r="F9" s="239">
        <v>278799</v>
      </c>
      <c r="J9"/>
      <c r="K9"/>
      <c r="L9"/>
      <c r="M9" s="235"/>
    </row>
    <row r="10" spans="1:13" ht="12.75">
      <c r="A10" s="236">
        <v>3</v>
      </c>
      <c r="B10" s="237" t="s">
        <v>297</v>
      </c>
      <c r="C10" s="238" t="s">
        <v>260</v>
      </c>
      <c r="D10" s="238" t="s">
        <v>118</v>
      </c>
      <c r="E10" s="233">
        <v>3760700</v>
      </c>
      <c r="F10" s="239">
        <v>3760700</v>
      </c>
      <c r="J10"/>
      <c r="K10"/>
      <c r="L10"/>
      <c r="M10" s="235"/>
    </row>
    <row r="11" spans="1:13" ht="12.75">
      <c r="A11" s="236">
        <v>4</v>
      </c>
      <c r="B11" s="237" t="s">
        <v>285</v>
      </c>
      <c r="C11" s="238" t="s">
        <v>261</v>
      </c>
      <c r="D11" s="238" t="s">
        <v>118</v>
      </c>
      <c r="E11" s="233">
        <v>2693880</v>
      </c>
      <c r="F11" s="239">
        <v>2693880</v>
      </c>
      <c r="J11"/>
      <c r="K11"/>
      <c r="L11"/>
      <c r="M11" s="235"/>
    </row>
    <row r="12" spans="1:13" ht="12.75">
      <c r="A12" s="236">
        <v>5</v>
      </c>
      <c r="B12" s="237" t="s">
        <v>303</v>
      </c>
      <c r="C12" s="238" t="s">
        <v>273</v>
      </c>
      <c r="D12" s="238" t="s">
        <v>118</v>
      </c>
      <c r="E12" s="233">
        <v>544530</v>
      </c>
      <c r="F12" s="239">
        <v>544530</v>
      </c>
      <c r="J12"/>
      <c r="K12"/>
      <c r="L12"/>
      <c r="M12" s="235"/>
    </row>
    <row r="13" spans="1:13" ht="12.75">
      <c r="A13" s="236">
        <v>6</v>
      </c>
      <c r="B13" s="237" t="s">
        <v>289</v>
      </c>
      <c r="C13" s="238" t="s">
        <v>269</v>
      </c>
      <c r="D13" s="238" t="s">
        <v>118</v>
      </c>
      <c r="E13" s="233">
        <v>851850</v>
      </c>
      <c r="F13" s="239">
        <v>851850</v>
      </c>
      <c r="J13"/>
      <c r="K13"/>
      <c r="L13"/>
      <c r="M13" s="235"/>
    </row>
    <row r="14" spans="1:13" ht="12.75">
      <c r="A14" s="236">
        <v>7</v>
      </c>
      <c r="B14" s="237" t="s">
        <v>288</v>
      </c>
      <c r="C14" s="238" t="s">
        <v>266</v>
      </c>
      <c r="D14" s="238" t="s">
        <v>118</v>
      </c>
      <c r="E14" s="233">
        <v>1248522</v>
      </c>
      <c r="F14" s="239">
        <v>1248522</v>
      </c>
      <c r="J14"/>
      <c r="K14"/>
      <c r="L14"/>
      <c r="M14" s="235"/>
    </row>
    <row r="15" spans="1:13" ht="12.75">
      <c r="A15" s="236">
        <v>8</v>
      </c>
      <c r="B15" s="237" t="s">
        <v>295</v>
      </c>
      <c r="C15" s="238" t="s">
        <v>281</v>
      </c>
      <c r="D15" s="238" t="s">
        <v>118</v>
      </c>
      <c r="E15" s="233">
        <v>163284</v>
      </c>
      <c r="F15" s="239">
        <v>163284</v>
      </c>
      <c r="J15"/>
      <c r="K15"/>
      <c r="L15"/>
      <c r="M15" s="235"/>
    </row>
    <row r="16" spans="1:13" ht="12.75">
      <c r="A16" s="236">
        <v>9</v>
      </c>
      <c r="B16" s="237" t="s">
        <v>308</v>
      </c>
      <c r="C16" s="238" t="s">
        <v>282</v>
      </c>
      <c r="D16" s="238" t="s">
        <v>118</v>
      </c>
      <c r="E16" s="233">
        <v>55359</v>
      </c>
      <c r="F16" s="239">
        <v>55359</v>
      </c>
      <c r="J16"/>
      <c r="K16"/>
      <c r="L16"/>
      <c r="M16" s="235"/>
    </row>
    <row r="17" spans="1:13" ht="12.75">
      <c r="A17" s="236">
        <v>10</v>
      </c>
      <c r="B17" s="237" t="s">
        <v>293</v>
      </c>
      <c r="C17" s="238" t="s">
        <v>279</v>
      </c>
      <c r="D17" s="238" t="s">
        <v>118</v>
      </c>
      <c r="E17" s="233">
        <v>270000</v>
      </c>
      <c r="F17" s="239">
        <v>270000</v>
      </c>
      <c r="J17"/>
      <c r="K17"/>
      <c r="L17"/>
      <c r="M17" s="235"/>
    </row>
    <row r="18" spans="1:13" ht="12.75">
      <c r="A18" s="236">
        <v>11</v>
      </c>
      <c r="B18" s="237" t="s">
        <v>290</v>
      </c>
      <c r="C18" s="238" t="s">
        <v>271</v>
      </c>
      <c r="D18" s="238" t="s">
        <v>118</v>
      </c>
      <c r="E18" s="233">
        <v>703346</v>
      </c>
      <c r="F18" s="239">
        <v>703346</v>
      </c>
      <c r="J18"/>
      <c r="K18"/>
      <c r="L18"/>
      <c r="M18" s="235"/>
    </row>
    <row r="19" spans="1:13" ht="12.75">
      <c r="A19" s="236">
        <v>12</v>
      </c>
      <c r="B19" s="237" t="s">
        <v>309</v>
      </c>
      <c r="C19" s="238" t="s">
        <v>283</v>
      </c>
      <c r="D19" s="238" t="s">
        <v>118</v>
      </c>
      <c r="E19" s="233">
        <v>15980</v>
      </c>
      <c r="F19" s="239">
        <v>15980</v>
      </c>
      <c r="J19"/>
      <c r="K19"/>
      <c r="L19"/>
      <c r="M19" s="2"/>
    </row>
    <row r="20" spans="1:13" ht="12.75">
      <c r="A20" s="236">
        <v>13</v>
      </c>
      <c r="B20" s="237" t="s">
        <v>304</v>
      </c>
      <c r="C20" s="238" t="s">
        <v>274</v>
      </c>
      <c r="D20" s="238" t="s">
        <v>118</v>
      </c>
      <c r="E20" s="233">
        <v>426031</v>
      </c>
      <c r="F20" s="239">
        <v>426031</v>
      </c>
      <c r="J20"/>
      <c r="K20"/>
      <c r="L20"/>
      <c r="M20" s="2"/>
    </row>
    <row r="21" spans="1:13" ht="12.75">
      <c r="A21" s="236">
        <v>14</v>
      </c>
      <c r="B21" s="237" t="s">
        <v>306</v>
      </c>
      <c r="C21" s="238" t="s">
        <v>276</v>
      </c>
      <c r="D21" s="238" t="s">
        <v>118</v>
      </c>
      <c r="E21" s="233">
        <v>346680</v>
      </c>
      <c r="F21" s="239">
        <v>346680</v>
      </c>
      <c r="J21"/>
      <c r="K21"/>
      <c r="L21"/>
      <c r="M21" s="2"/>
    </row>
    <row r="22" spans="1:13" ht="12.75">
      <c r="A22" s="236">
        <v>15</v>
      </c>
      <c r="B22" s="237" t="s">
        <v>302</v>
      </c>
      <c r="C22" s="238" t="s">
        <v>270</v>
      </c>
      <c r="D22" s="238" t="s">
        <v>118</v>
      </c>
      <c r="E22" s="233">
        <v>822328</v>
      </c>
      <c r="F22" s="239">
        <v>822328</v>
      </c>
      <c r="J22"/>
      <c r="K22"/>
      <c r="L22"/>
      <c r="M22" s="2"/>
    </row>
    <row r="23" spans="1:13" ht="12.75">
      <c r="A23" s="236">
        <v>16</v>
      </c>
      <c r="B23" s="237" t="s">
        <v>287</v>
      </c>
      <c r="C23" s="238" t="s">
        <v>263</v>
      </c>
      <c r="D23" s="238" t="s">
        <v>118</v>
      </c>
      <c r="E23" s="233">
        <v>2140391</v>
      </c>
      <c r="F23" s="239">
        <v>2140391</v>
      </c>
      <c r="J23"/>
      <c r="K23"/>
      <c r="L23"/>
      <c r="M23" s="2"/>
    </row>
    <row r="24" spans="1:12" ht="12.75">
      <c r="A24" s="236">
        <v>17</v>
      </c>
      <c r="B24" s="237" t="s">
        <v>300</v>
      </c>
      <c r="C24" s="238" t="s">
        <v>267</v>
      </c>
      <c r="D24" s="238" t="s">
        <v>118</v>
      </c>
      <c r="E24" s="233">
        <v>1228200</v>
      </c>
      <c r="F24" s="239">
        <v>1228200</v>
      </c>
      <c r="J24"/>
      <c r="K24"/>
      <c r="L24"/>
    </row>
    <row r="25" spans="1:12" ht="12.75">
      <c r="A25" s="236">
        <v>18</v>
      </c>
      <c r="B25" s="237" t="s">
        <v>301</v>
      </c>
      <c r="C25" s="238" t="s">
        <v>268</v>
      </c>
      <c r="D25" s="238" t="s">
        <v>118</v>
      </c>
      <c r="E25" s="233">
        <v>958500</v>
      </c>
      <c r="F25" s="239">
        <v>958500</v>
      </c>
      <c r="J25"/>
      <c r="K25"/>
      <c r="L25"/>
    </row>
    <row r="26" spans="1:12" ht="12.75">
      <c r="A26" s="236">
        <v>19</v>
      </c>
      <c r="B26" s="237" t="s">
        <v>299</v>
      </c>
      <c r="C26" s="238" t="s">
        <v>265</v>
      </c>
      <c r="D26" s="238" t="s">
        <v>118</v>
      </c>
      <c r="E26" s="233">
        <v>1513622</v>
      </c>
      <c r="F26" s="239">
        <v>1513622</v>
      </c>
      <c r="J26"/>
      <c r="K26"/>
      <c r="L26"/>
    </row>
    <row r="27" spans="1:12" ht="12.75">
      <c r="A27" s="236">
        <v>20</v>
      </c>
      <c r="B27" s="237" t="s">
        <v>296</v>
      </c>
      <c r="C27" s="238" t="s">
        <v>284</v>
      </c>
      <c r="D27" s="238" t="s">
        <v>118</v>
      </c>
      <c r="E27" s="233">
        <v>496</v>
      </c>
      <c r="F27" s="239">
        <v>496</v>
      </c>
      <c r="I27"/>
      <c r="J27"/>
      <c r="K27"/>
      <c r="L27"/>
    </row>
    <row r="28" spans="1:12" ht="12.75">
      <c r="A28" s="236">
        <v>21</v>
      </c>
      <c r="B28" s="237" t="s">
        <v>286</v>
      </c>
      <c r="C28" s="238" t="s">
        <v>262</v>
      </c>
      <c r="D28" s="238" t="s">
        <v>118</v>
      </c>
      <c r="E28" s="233">
        <v>2531141</v>
      </c>
      <c r="F28" s="239">
        <v>2531141</v>
      </c>
      <c r="I28"/>
      <c r="J28"/>
      <c r="K28"/>
      <c r="L28"/>
    </row>
    <row r="29" spans="1:12" ht="12.75">
      <c r="A29" s="236">
        <v>22</v>
      </c>
      <c r="B29" s="237" t="s">
        <v>291</v>
      </c>
      <c r="C29" s="238" t="s">
        <v>272</v>
      </c>
      <c r="D29" s="238" t="s">
        <v>118</v>
      </c>
      <c r="E29" s="233">
        <v>576000</v>
      </c>
      <c r="F29" s="239">
        <v>576000</v>
      </c>
      <c r="I29"/>
      <c r="J29"/>
      <c r="K29"/>
      <c r="L29"/>
    </row>
    <row r="30" spans="1:12" ht="12.75">
      <c r="A30" s="236">
        <v>23</v>
      </c>
      <c r="B30" s="237" t="s">
        <v>298</v>
      </c>
      <c r="C30" s="238" t="s">
        <v>264</v>
      </c>
      <c r="D30" s="238" t="s">
        <v>118</v>
      </c>
      <c r="E30" s="233">
        <v>1973112</v>
      </c>
      <c r="F30" s="239">
        <v>1973112</v>
      </c>
      <c r="I30"/>
      <c r="J30"/>
      <c r="K30"/>
      <c r="L30"/>
    </row>
    <row r="31" spans="1:12" ht="12.75">
      <c r="A31" s="236">
        <v>24</v>
      </c>
      <c r="B31" s="237" t="s">
        <v>305</v>
      </c>
      <c r="C31" s="238" t="s">
        <v>275</v>
      </c>
      <c r="D31" s="238" t="s">
        <v>118</v>
      </c>
      <c r="E31" s="233">
        <v>416179</v>
      </c>
      <c r="F31" s="239">
        <v>416179</v>
      </c>
      <c r="I31"/>
      <c r="J31"/>
      <c r="K31"/>
      <c r="L31"/>
    </row>
    <row r="32" spans="1:12" ht="12.75">
      <c r="A32" s="236">
        <v>25</v>
      </c>
      <c r="B32" s="237" t="s">
        <v>294</v>
      </c>
      <c r="C32" s="238" t="s">
        <v>280</v>
      </c>
      <c r="D32" s="238" t="s">
        <v>118</v>
      </c>
      <c r="E32" s="233">
        <v>248400</v>
      </c>
      <c r="F32" s="239">
        <v>248400</v>
      </c>
      <c r="I32"/>
      <c r="J32"/>
      <c r="K32"/>
      <c r="L32"/>
    </row>
    <row r="33" spans="1:12" ht="12.75">
      <c r="A33" s="236">
        <v>26</v>
      </c>
      <c r="B33" s="237" t="s">
        <v>311</v>
      </c>
      <c r="C33" s="238" t="s">
        <v>310</v>
      </c>
      <c r="D33" s="238" t="s">
        <v>259</v>
      </c>
      <c r="E33" s="233">
        <v>-6447</v>
      </c>
      <c r="F33" s="239">
        <v>-906091</v>
      </c>
      <c r="I33"/>
      <c r="J33"/>
      <c r="K33"/>
      <c r="L33"/>
    </row>
    <row r="34" spans="1:12" ht="13.5" thickBot="1">
      <c r="A34" s="240" t="s">
        <v>150</v>
      </c>
      <c r="B34" s="241"/>
      <c r="C34" s="242"/>
      <c r="D34" s="242"/>
      <c r="E34" s="243">
        <f>SUM(E8:E33)</f>
        <v>24102433</v>
      </c>
      <c r="F34" s="244">
        <f>SUM(F8:F33)</f>
        <v>23202789</v>
      </c>
      <c r="I34"/>
      <c r="J34"/>
      <c r="K34"/>
      <c r="L34"/>
    </row>
    <row r="35" spans="1:12" ht="15">
      <c r="A35" s="183"/>
      <c r="B35" s="183"/>
      <c r="C35" s="183"/>
      <c r="D35" s="183"/>
      <c r="E35" s="183"/>
      <c r="F35" s="351">
        <f>F34-'Bilanci '!D8</f>
        <v>0</v>
      </c>
      <c r="G35" s="249"/>
      <c r="H35" s="249"/>
      <c r="I35"/>
      <c r="J35"/>
      <c r="K35"/>
      <c r="L35"/>
    </row>
    <row r="36" spans="1:12" ht="15">
      <c r="A36" s="183"/>
      <c r="B36" s="183"/>
      <c r="C36" s="183"/>
      <c r="D36" s="183"/>
      <c r="E36" s="183"/>
      <c r="F36" s="183"/>
      <c r="I36"/>
      <c r="J36"/>
      <c r="K36"/>
      <c r="L36"/>
    </row>
    <row r="37" spans="1:12" ht="15">
      <c r="A37" s="183"/>
      <c r="B37" s="183"/>
      <c r="C37" s="183"/>
      <c r="D37" s="183"/>
      <c r="E37" s="183"/>
      <c r="F37" s="183"/>
      <c r="I37"/>
      <c r="J37"/>
      <c r="K37"/>
      <c r="L37"/>
    </row>
    <row r="38" spans="1:12" ht="15">
      <c r="A38" s="183"/>
      <c r="B38" s="183"/>
      <c r="C38" s="183"/>
      <c r="D38" s="183"/>
      <c r="E38" s="183"/>
      <c r="F38" s="183"/>
      <c r="H38" s="186"/>
      <c r="I38"/>
      <c r="J38"/>
      <c r="K38"/>
      <c r="L38"/>
    </row>
    <row r="39" spans="1:11" ht="15">
      <c r="A39" s="183"/>
      <c r="B39" s="183"/>
      <c r="C39" s="183"/>
      <c r="D39" s="183"/>
      <c r="E39" s="183"/>
      <c r="F39" s="183"/>
      <c r="H39" s="186"/>
      <c r="I39" s="186"/>
      <c r="J39" s="2"/>
      <c r="K39" s="2"/>
    </row>
    <row r="40" spans="1:11" ht="15">
      <c r="A40" s="473" t="s">
        <v>222</v>
      </c>
      <c r="B40" s="474"/>
      <c r="C40" s="474"/>
      <c r="D40" s="474"/>
      <c r="E40" s="474"/>
      <c r="F40" s="184"/>
      <c r="H40" s="186"/>
      <c r="I40" s="186"/>
      <c r="J40" s="2"/>
      <c r="K40" s="2"/>
    </row>
    <row r="41" spans="1:11" ht="16.5" thickBot="1">
      <c r="A41" s="183"/>
      <c r="B41" s="183"/>
      <c r="C41" s="183"/>
      <c r="D41" s="183"/>
      <c r="E41" s="183"/>
      <c r="F41" s="183"/>
      <c r="G41" s="138"/>
      <c r="H41" s="186"/>
      <c r="I41" s="186"/>
      <c r="J41" s="2"/>
      <c r="K41" s="2"/>
    </row>
    <row r="42" spans="1:11" ht="13.5" thickBot="1">
      <c r="A42" s="276" t="s">
        <v>145</v>
      </c>
      <c r="B42" s="277" t="s">
        <v>146</v>
      </c>
      <c r="C42" s="277" t="s">
        <v>151</v>
      </c>
      <c r="D42" s="277" t="s">
        <v>147</v>
      </c>
      <c r="E42" s="277" t="s">
        <v>148</v>
      </c>
      <c r="F42" s="278" t="s">
        <v>149</v>
      </c>
      <c r="H42" s="186"/>
      <c r="I42" s="186"/>
      <c r="J42" s="2"/>
      <c r="K42" s="2"/>
    </row>
    <row r="43" spans="1:11" ht="12.75">
      <c r="A43" s="252">
        <v>1</v>
      </c>
      <c r="B43" s="264" t="s">
        <v>257</v>
      </c>
      <c r="C43" s="253"/>
      <c r="D43" s="264" t="s">
        <v>118</v>
      </c>
      <c r="E43" s="265">
        <v>48309.69999999995</v>
      </c>
      <c r="F43" s="266">
        <v>48309.69999999995</v>
      </c>
      <c r="H43" s="186"/>
      <c r="I43" s="186"/>
      <c r="J43" s="2"/>
      <c r="K43" s="2"/>
    </row>
    <row r="44" spans="1:11" ht="12.75">
      <c r="A44" s="236">
        <v>2</v>
      </c>
      <c r="B44" s="245" t="s">
        <v>258</v>
      </c>
      <c r="C44" s="237"/>
      <c r="D44" s="245" t="s">
        <v>118</v>
      </c>
      <c r="E44" s="246">
        <v>0</v>
      </c>
      <c r="F44" s="247">
        <v>0</v>
      </c>
      <c r="H44" s="186"/>
      <c r="I44" s="186"/>
      <c r="J44" s="2"/>
      <c r="K44" s="2"/>
    </row>
    <row r="45" spans="1:11" ht="12.75">
      <c r="A45" s="236">
        <v>3</v>
      </c>
      <c r="B45" s="245" t="s">
        <v>256</v>
      </c>
      <c r="C45" s="251"/>
      <c r="D45" s="245" t="s">
        <v>118</v>
      </c>
      <c r="E45" s="246">
        <v>92303.96</v>
      </c>
      <c r="F45" s="247">
        <v>92303.96</v>
      </c>
      <c r="H45" s="186"/>
      <c r="I45" s="186"/>
      <c r="J45" s="2"/>
      <c r="K45" s="2"/>
    </row>
    <row r="46" spans="1:11" ht="12.75">
      <c r="A46" s="236">
        <v>4</v>
      </c>
      <c r="B46" s="245" t="s">
        <v>257</v>
      </c>
      <c r="C46" s="237"/>
      <c r="D46" s="245" t="s">
        <v>259</v>
      </c>
      <c r="E46" s="246">
        <v>10103.32</v>
      </c>
      <c r="F46" s="247">
        <v>1410322.4376000008</v>
      </c>
      <c r="H46" s="186"/>
      <c r="I46" s="186"/>
      <c r="J46" s="2"/>
      <c r="K46" s="2"/>
    </row>
    <row r="47" spans="1:6" ht="12.75">
      <c r="A47" s="236">
        <v>5</v>
      </c>
      <c r="B47" s="245" t="s">
        <v>258</v>
      </c>
      <c r="C47" s="251"/>
      <c r="D47" s="245" t="s">
        <v>259</v>
      </c>
      <c r="E47" s="246">
        <v>517.97</v>
      </c>
      <c r="F47" s="247">
        <v>72303.43</v>
      </c>
    </row>
    <row r="48" spans="1:6" ht="12.75">
      <c r="A48" s="236">
        <v>6</v>
      </c>
      <c r="B48" s="245" t="s">
        <v>256</v>
      </c>
      <c r="C48" s="251"/>
      <c r="D48" s="245" t="s">
        <v>259</v>
      </c>
      <c r="E48" s="246">
        <v>748.82</v>
      </c>
      <c r="F48" s="247">
        <v>104527.78000000001</v>
      </c>
    </row>
    <row r="49" spans="1:6" ht="13.5" thickBot="1">
      <c r="A49" s="240" t="s">
        <v>150</v>
      </c>
      <c r="B49" s="241"/>
      <c r="C49" s="242"/>
      <c r="D49" s="242"/>
      <c r="E49" s="248"/>
      <c r="F49" s="250">
        <f>SUM(F43:F48)</f>
        <v>1727767.3076000006</v>
      </c>
    </row>
    <row r="50" ht="12.75">
      <c r="F50" s="350" t="e">
        <f>F49-#REF!-#REF!</f>
        <v>#REF!</v>
      </c>
    </row>
    <row r="51" ht="12.75">
      <c r="F51" s="2"/>
    </row>
    <row r="52" ht="12.75">
      <c r="F52" s="2"/>
    </row>
    <row r="53" ht="12.75">
      <c r="F53" s="2"/>
    </row>
    <row r="54" ht="15">
      <c r="E54" s="275" t="str">
        <f>'Bilanci '!D55</f>
        <v>Perfaqesuesi Ligjor</v>
      </c>
    </row>
    <row r="55" spans="3:5" ht="15">
      <c r="C55" s="139"/>
      <c r="E55" s="275"/>
    </row>
    <row r="56" ht="15">
      <c r="E56" s="275" t="str">
        <f>'Bilanci '!D57</f>
        <v>Arti ELEZAJ</v>
      </c>
    </row>
    <row r="57" spans="1:6" ht="15.75">
      <c r="A57" s="138"/>
      <c r="B57" s="138"/>
      <c r="C57" s="138"/>
      <c r="D57" s="138"/>
      <c r="E57" s="138"/>
      <c r="F57" s="138"/>
    </row>
    <row r="58" ht="15.75">
      <c r="F58" s="140"/>
    </row>
    <row r="59" spans="4:6" ht="15.75">
      <c r="D59" s="138"/>
      <c r="E59" s="138"/>
      <c r="F59" s="138"/>
    </row>
  </sheetData>
  <sheetProtection/>
  <mergeCells count="2">
    <mergeCell ref="A5:E5"/>
    <mergeCell ref="A40:E40"/>
  </mergeCells>
  <printOptions horizontalCentered="1"/>
  <pageMargins left="0.75" right="0.75" top="0.64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2013-03-26T07:57:02Z</cp:lastPrinted>
  <dcterms:created xsi:type="dcterms:W3CDTF">2013-03-18T12:15:16Z</dcterms:created>
  <dcterms:modified xsi:type="dcterms:W3CDTF">2013-03-27T11:02:32Z</dcterms:modified>
  <cp:category/>
  <cp:version/>
  <cp:contentType/>
  <cp:contentStatus/>
</cp:coreProperties>
</file>