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65" tabRatio="833" activeTab="0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Pasqyra e fluksit te parase ind" sheetId="5" r:id="rId5"/>
    <sheet name="pasqyra e ndrysh.te kapitalit" sheetId="6" r:id="rId6"/>
    <sheet name="Faqe fundit" sheetId="7" r:id="rId7"/>
    <sheet name="Analiza e shpenzimeve" sheetId="8" r:id="rId8"/>
    <sheet name="Dek.Analitike" sheetId="9" r:id="rId9"/>
    <sheet name="Pasqyra Shpjeguese" sheetId="10" r:id="rId10"/>
    <sheet name="Sheet1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B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B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B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B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B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B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B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B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grandeve, që nuk është
njohur akoma si e ardhur</t>
        </r>
      </text>
    </comment>
    <comment ref="B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B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B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B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<sst xmlns="http://schemas.openxmlformats.org/spreadsheetml/2006/main" count="683" uniqueCount="556">
  <si>
    <t>Shumat shprehen ne leke, perndryshe shkruhet</t>
  </si>
  <si>
    <t>AKTIVET</t>
  </si>
  <si>
    <t>Shenime</t>
  </si>
  <si>
    <t>I</t>
  </si>
  <si>
    <t>Aktivet Afatshkurtera</t>
  </si>
  <si>
    <t>i</t>
  </si>
  <si>
    <t>ii</t>
  </si>
  <si>
    <t>Totali  2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</si>
  <si>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</si>
  <si>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</si>
  <si>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</si>
  <si>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</si>
  <si>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</si>
  <si>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</si>
  <si>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</si>
  <si>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</si>
  <si>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</si>
  <si>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</si>
  <si>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</si>
  <si>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</si>
  <si>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</si>
  <si>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</si>
  <si>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</si>
  <si>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</si>
  <si>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</si>
  <si>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</si>
  <si>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</si>
  <si>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</si>
  <si>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</si>
  <si>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</si>
  <si>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</si>
  <si>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</si>
  <si>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</si>
  <si>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</si>
  <si>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</si>
  <si>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</si>
  <si>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</si>
  <si>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</si>
  <si>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</si>
  <si>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</si>
  <si>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</si>
  <si>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</si>
  <si>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Totali i Aktiveve Afatshkurtera  (I)  (1-7)</t>
  </si>
  <si>
    <t>Totali i Aktiveve Afatgjata  (II)  (1-6)</t>
  </si>
  <si>
    <t>TOTALI I AKTIVEVE ( I + II )</t>
  </si>
  <si>
    <t>DETYRIMET DHE KAPITALI</t>
  </si>
  <si>
    <t>Derivative</t>
  </si>
  <si>
    <t>Huamarrjet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</si>
  <si>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</si>
  <si>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</si>
  <si>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</si>
  <si>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</si>
  <si>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</si>
  <si>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</si>
  <si>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</si>
  <si>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Huat afatgjata</t>
  </si>
  <si>
    <t>Bonot e konvertueshme</t>
  </si>
  <si>
    <t>Huamarrje te tjera afatgjata</t>
  </si>
  <si>
    <t>Provizione afatgjata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</si>
  <si>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</si>
  <si>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</si>
  <si>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</si>
  <si>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</si>
  <si>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</si>
  <si>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</si>
  <si>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</si>
  <si>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</si>
  <si>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</si>
  <si>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</si>
  <si>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</si>
  <si>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</si>
  <si>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</si>
  <si>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</t>
  </si>
  <si>
    <t>nr</t>
  </si>
  <si>
    <t>Pershkrimi i elementeve</t>
  </si>
  <si>
    <t>Viti ushtrimor</t>
  </si>
  <si>
    <t>Viti paraardhes</t>
  </si>
  <si>
    <t>Shitjet neto</t>
  </si>
  <si>
    <t>Pagat e personelit</t>
  </si>
  <si>
    <t>Tjera personeli</t>
  </si>
  <si>
    <t>Shpenzimet per sigurimet shoqerore dhe shendetsore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</si>
  <si>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</si>
  <si>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</si>
  <si>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</si>
  <si>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</si>
  <si>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</si>
  <si>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Shpenzimet e tatimit mbi fitimin</t>
  </si>
  <si>
    <t>Fitimi (humbja) neto i vitit financiar  (14+15)</t>
  </si>
  <si>
    <t>SHENIME:</t>
  </si>
  <si>
    <t>Kapitali aksionar qe i perket aksionareve te shoqerise meme</t>
  </si>
  <si>
    <t>Rezerva statutore dhe ligjore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</si>
  <si>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</si>
  <si>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</si>
  <si>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</si>
  <si>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</si>
  <si>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</si>
  <si>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Aksionet e thesarit</t>
  </si>
  <si>
    <t>Viti Ushtrimor</t>
  </si>
  <si>
    <t xml:space="preserve">Pasqyrat Financiare </t>
  </si>
  <si>
    <t xml:space="preserve">                  Shumat shprehen ne leke, perndryshe shkruhet</t>
  </si>
  <si>
    <t>A</t>
  </si>
  <si>
    <t>Aksione dhe pjesemarrje te tjera ne njesi te kontrolluara</t>
  </si>
  <si>
    <t>Aktive te tjera afatgjata (ne proces)</t>
  </si>
  <si>
    <t>Pasivet afatgjata</t>
  </si>
  <si>
    <t>Totali i pasiveve afatgjata  (II)  (1-4)</t>
  </si>
  <si>
    <t>Pasivet afatshkurtera</t>
  </si>
  <si>
    <t>TOTALI I PASIVEVE DHE KAPITALIT (I+II+III)</t>
  </si>
  <si>
    <t>Puna e kryer nga njesia ekonomike raportuese per qellimet e veta dhe e kapitalizuar.</t>
  </si>
  <si>
    <t xml:space="preserve">Renia ne vlere (zhvleftesime) dhe amortizimi </t>
  </si>
  <si>
    <t>Shpenzime te tjera nga veprimtari e shfrytezimit</t>
  </si>
  <si>
    <t>Totali i shpenzimeve (5-8)</t>
  </si>
  <si>
    <t>Te ardhurat dhe shpenzimet financiarenga njesit e kontrolluara</t>
  </si>
  <si>
    <t>Te ardhurat dhe shpenzimet financiare nga pjesemarrjet</t>
  </si>
  <si>
    <t>3/a</t>
  </si>
  <si>
    <t>3/b</t>
  </si>
  <si>
    <t>3/c</t>
  </si>
  <si>
    <t>3/d</t>
  </si>
  <si>
    <t>Totali i te ardhurave dhe shpenzimeve (1+2+3)</t>
  </si>
  <si>
    <t>Fitimi apo humbja nga veprimtaria kryesore (1+2+3+4-8)</t>
  </si>
  <si>
    <t xml:space="preserve">Fitimi (humbja) para tatimit  </t>
  </si>
  <si>
    <t>Te ardhura nga shitja e paisjeve</t>
  </si>
  <si>
    <t>Interesi arketuar</t>
  </si>
  <si>
    <t>Dividentet e arketuar</t>
  </si>
  <si>
    <t>Fitimi i pashperndare</t>
  </si>
  <si>
    <t>Rritja e rezerves se kapitalit</t>
  </si>
  <si>
    <t>Emetimi i aksioneve</t>
  </si>
  <si>
    <t>Aksionet e thesarit te riblera</t>
  </si>
  <si>
    <t xml:space="preserve">                    Shumat shprehen ne leke, perndryshe shkruhet</t>
  </si>
  <si>
    <t xml:space="preserve">Nr.i regjistrit tregetar  </t>
  </si>
  <si>
    <t>ESPERTO DEI VINI sh.p.k</t>
  </si>
  <si>
    <t>Data e krijimit 13.02.2008</t>
  </si>
  <si>
    <t>Rruga "Ali Demi"</t>
  </si>
  <si>
    <t>TIRANE - ALBANIA</t>
  </si>
  <si>
    <t>Veprimtaria kryesore : Import - Eksport Vererash</t>
  </si>
  <si>
    <t>Viti Paraardhes</t>
  </si>
  <si>
    <t>INFORMACIONE DHE SQARIME SHPJEGUSE</t>
  </si>
  <si>
    <t>FIRMA</t>
  </si>
  <si>
    <t>HARTUESI</t>
  </si>
  <si>
    <t>DREJTUESI</t>
  </si>
  <si>
    <t>Kontabilist i Miratuar</t>
  </si>
  <si>
    <t>Klement HEQIMI</t>
  </si>
  <si>
    <t>Zbatuar SKN ligji per kontabilitetin dhe legjislacioni tatimore ne fuqi.</t>
  </si>
  <si>
    <t xml:space="preserve">                               Shumat shprehen ne leke, perndryshe shkruhet</t>
  </si>
  <si>
    <t>NIPT K81413021E</t>
  </si>
  <si>
    <t>Nr</t>
  </si>
  <si>
    <t xml:space="preserve">Nr </t>
  </si>
  <si>
    <t xml:space="preserve">        S h u m a </t>
  </si>
  <si>
    <t>rend</t>
  </si>
  <si>
    <t>llog</t>
  </si>
  <si>
    <t>E M E R T I M I</t>
  </si>
  <si>
    <t>Debi</t>
  </si>
  <si>
    <t>Kredi</t>
  </si>
  <si>
    <t>Analiza  e  llogaris shteti tatim taksa</t>
  </si>
  <si>
    <t>Shteti   Tatim  Fitimi</t>
  </si>
  <si>
    <t>Shteti TAP</t>
  </si>
  <si>
    <t>Sigurimet    Shoqerore</t>
  </si>
  <si>
    <t>TVSH</t>
  </si>
  <si>
    <t xml:space="preserve">S h u m a </t>
  </si>
  <si>
    <t xml:space="preserve">SHPENZIMET  E  SHFRYTEZIMIT E TE TJERA </t>
  </si>
  <si>
    <t xml:space="preserve">Materiale  te  para  dhe  materiale  te  tjera </t>
  </si>
  <si>
    <t xml:space="preserve">Blerjet  gjate  ushtrimit  </t>
  </si>
  <si>
    <t xml:space="preserve">Furnitura , nentrajtime  dhe  sherbime </t>
  </si>
  <si>
    <t>Sherbime  te  ndryshme</t>
  </si>
  <si>
    <t>Shpenzime  Transporti</t>
  </si>
  <si>
    <t xml:space="preserve">Shpenzime  per  personelin </t>
  </si>
  <si>
    <t xml:space="preserve">Tatime  , taksa  e  derdhje  te  ngjajshme </t>
  </si>
  <si>
    <t xml:space="preserve">Tatime  te  tjera   rrjedhese </t>
  </si>
  <si>
    <t xml:space="preserve">Amortizime  dhe  provizione </t>
  </si>
  <si>
    <t>ADMINISTRATORE</t>
  </si>
  <si>
    <r>
      <t xml:space="preserve">                  </t>
    </r>
    <r>
      <rPr>
        <u val="single"/>
        <sz val="11"/>
        <rFont val="Arial"/>
        <family val="2"/>
      </rPr>
      <t>DEKLARATA  ANALITIKE  PER  TATMIN  MBI  TE  ARDHURAT</t>
    </r>
  </si>
  <si>
    <t xml:space="preserve">Periudha   tatimore </t>
  </si>
  <si>
    <t>Adresa   Tirane</t>
  </si>
  <si>
    <t>E  M  E  R  T   I  M  I</t>
  </si>
  <si>
    <t>Sipas  Bilancit</t>
  </si>
  <si>
    <t xml:space="preserve">Fiskale </t>
  </si>
  <si>
    <t>TOTALI   I  TE   ARDHURAVE</t>
  </si>
  <si>
    <t>TOTALI   I   SHPENZIMEVE</t>
  </si>
  <si>
    <t>Total shpenzimet e pazbriteshme sipas ligjit ( neni  21 )</t>
  </si>
  <si>
    <t>a</t>
  </si>
  <si>
    <t>Kosto e blerjes dhe e permiresimit te tokes dhe te truallit</t>
  </si>
  <si>
    <t>b</t>
  </si>
  <si>
    <t>Kosto e blerjes dhe e permiresimit per active objekt amortizimi</t>
  </si>
  <si>
    <t>c</t>
  </si>
  <si>
    <t xml:space="preserve">Zmadhimi i kapitalit themeltare te shoqerise ose te kontributit te sejcilit  person  ne  ortakeri . </t>
  </si>
  <si>
    <t>Vlera e shperblimeve  ne  natyre</t>
  </si>
  <si>
    <t>d</t>
  </si>
  <si>
    <t>Kontributet vulnetare  te  pensioneve</t>
  </si>
  <si>
    <t>dh</t>
  </si>
  <si>
    <t>Dividentet e deklaruara dhe ndarja e fitimit</t>
  </si>
  <si>
    <t>e</t>
  </si>
  <si>
    <t xml:space="preserve">Interesat e paguara mbi interesin maksimal te kredise te   caktuara  nga  banka  e  Shqiperise </t>
  </si>
  <si>
    <t>Gjobat , kamat - vonesat dhe  kushtet e tjera penale</t>
  </si>
  <si>
    <t>f</t>
  </si>
  <si>
    <t>Krijimi ose  rritja e rezervave  e  fondeve  te tjera</t>
  </si>
  <si>
    <t>g</t>
  </si>
  <si>
    <t xml:space="preserve">Tatim mbi te ardhurat personale , akcizat , tatim mbi fitimin dhe tatim mbi vleren e shtuar te zbriteshme </t>
  </si>
  <si>
    <t>gj</t>
  </si>
  <si>
    <t>Shpenzimet e perfaqesimit , pritje  percjellje</t>
  </si>
  <si>
    <t>h</t>
  </si>
  <si>
    <t>Shpenzimete konsumit  personal</t>
  </si>
  <si>
    <t xml:space="preserve">i  </t>
  </si>
  <si>
    <t>Shpenzime te cilat tejkalojne kufijte e percaktuar me ligj .</t>
  </si>
  <si>
    <t>j</t>
  </si>
  <si>
    <t>Shpenzime per  dhurata</t>
  </si>
  <si>
    <t>k</t>
  </si>
  <si>
    <t>Cdo lloj shpenzimi , masa e te cilit nuk vertetohet me dokumenta</t>
  </si>
  <si>
    <t>l</t>
  </si>
  <si>
    <t>Interesi i paguar kur huaja dhe parapagimet tejkalojne kater here kapitalin  themeltare</t>
  </si>
  <si>
    <t>ll</t>
  </si>
  <si>
    <t>Ne se baza e amortizimit eshte nje  shume  negative</t>
  </si>
  <si>
    <t>m</t>
  </si>
  <si>
    <t>Shpenzime per sherbime  teknike, konsulence, menaxhim te palikujduara brenda  periudhes  tatimore .</t>
  </si>
  <si>
    <t>n</t>
  </si>
  <si>
    <t xml:space="preserve">Amortizim nga rivleresimi I aktiveve te qendrueshme </t>
  </si>
  <si>
    <t xml:space="preserve">Rezultati   i   Vitit   Ushtrimor </t>
  </si>
  <si>
    <t>Humbja</t>
  </si>
  <si>
    <t>Fitimi</t>
  </si>
  <si>
    <t>Humbja  per  tu mbartur nga  1  vit  me  pare</t>
  </si>
  <si>
    <t>Humbja  per tu  mbartur  nga  2  vite  me  pare</t>
  </si>
  <si>
    <t>Humbja per tu  mbartur  nga  3  vite   me  pare</t>
  </si>
  <si>
    <t>Shuma e humbjes  per  tu  mbartur ne  vitin  ushtrimor</t>
  </si>
  <si>
    <t>Shuma  e  humbjeve qe nuk mbarten per efekt  fiskal</t>
  </si>
  <si>
    <t>Fitimi   i  Tatueshem</t>
  </si>
  <si>
    <t xml:space="preserve">Tatim  fitimi  i  llogaritur </t>
  </si>
  <si>
    <t>Fitim I pashperndare (Fitimi neto I bilancit )</t>
  </si>
  <si>
    <t>Fitimi neto  per  tu  shperndare nga periudha  ushtrimore</t>
  </si>
  <si>
    <t>Fitimi  neto  per  tu  shperndare nga  vitet  e  kaluara</t>
  </si>
  <si>
    <t>Shtese  kapitali  nga  fitimi</t>
  </si>
  <si>
    <t>Divident   per   tu   shperndare</t>
  </si>
  <si>
    <t xml:space="preserve">Tatim  mbi  dividentin  i  llogaritur </t>
  </si>
  <si>
    <t xml:space="preserve">Llogaritja  e  amortizimit </t>
  </si>
  <si>
    <t>Ne  total  llogaritja  e  amortizimit vjetor = ( a+b+c+d  )</t>
  </si>
  <si>
    <t xml:space="preserve">Ndertesa  e  makineri  afat  gjate </t>
  </si>
  <si>
    <t>Aktivet  e  patrupezuara</t>
  </si>
  <si>
    <t>Kompjuterat  dhe  sisteme  informacioni</t>
  </si>
  <si>
    <t>Te  gjitha  aktivet e  tjera  te  aktivitetit</t>
  </si>
  <si>
    <t>Totali  I  mbajtur ne  burim ne zbatim te nenit  33</t>
  </si>
  <si>
    <r>
      <t>Data   dhe  nenshkrimi  i  personit  te  tatueshem</t>
    </r>
    <r>
      <rPr>
        <sz val="10"/>
        <rFont val="Arial"/>
        <family val="2"/>
      </rPr>
      <t xml:space="preserve"> -  Deklaroj  nen  pergjegjesine  time  qe  informacioni i mesiperm eshte  i  plote  dhe i  sakte .</t>
    </r>
  </si>
  <si>
    <t>ADMINISTRATOR</t>
  </si>
  <si>
    <t xml:space="preserve">Emri  Tregtar  Esperto Dei Vini </t>
  </si>
  <si>
    <t>Paga personeli</t>
  </si>
  <si>
    <t>Kuota e sig.shoqerore</t>
  </si>
  <si>
    <t>Amortizimi  I     A Q T</t>
  </si>
  <si>
    <t>Qira</t>
  </si>
  <si>
    <t>Te tjera tatim taksa</t>
  </si>
  <si>
    <t>Komisjone bankare</t>
  </si>
  <si>
    <t>Koment. Posti 3/d I referohet te ardhurave dhe shpenzimeve financiare te tjera afatshkurtra</t>
  </si>
  <si>
    <t>Aktive monetare</t>
  </si>
  <si>
    <t>Derivativë dhe aktive të mbajtura për tregtim</t>
  </si>
  <si>
    <t xml:space="preserve"> Derivativët</t>
  </si>
  <si>
    <t>Aktivet e mbajtura për tregtim</t>
  </si>
  <si>
    <t>Aktive të tjera financiare afatshkurtra</t>
  </si>
  <si>
    <t>Ndërtesa</t>
  </si>
  <si>
    <t>Makineri dhe pajisje</t>
  </si>
  <si>
    <t>(iv) Aktive të tjera afatgjata materiale (me vl.kontab.)</t>
  </si>
  <si>
    <t xml:space="preserve"> Huatë dhe obligacionet afatshkurtra</t>
  </si>
  <si>
    <t xml:space="preserve"> Kthimet / ripagesat e huave afatgjata</t>
  </si>
  <si>
    <t xml:space="preserve"> Bono të konvertueshme</t>
  </si>
  <si>
    <t>Grantet dhe të ardhurat e shtyra</t>
  </si>
  <si>
    <t>Provizionet afatshkurtra</t>
  </si>
  <si>
    <t>Totali i pasiveve afatshkurtera  (I) (1-5)</t>
  </si>
  <si>
    <t>Hua, bono dhe detyrime nga qeraja financiare</t>
  </si>
  <si>
    <t>Të ardhura të tjera nga veprimtaritë e shfrytëzimit</t>
  </si>
  <si>
    <t>Ndryshimet në inventarin e produkteve të gatshme dhe prodhimit në proçes</t>
  </si>
  <si>
    <t xml:space="preserve">Materialet dhe mallrat e konsumuara </t>
  </si>
  <si>
    <t>Kosto e punës</t>
  </si>
  <si>
    <t>Pasqyra e fluksit monetar - Metoda indirekte</t>
  </si>
  <si>
    <t>Fluksi monetar nga veprimtarite e shfrytezimit</t>
  </si>
  <si>
    <t>Fitimi para tatimit</t>
  </si>
  <si>
    <t>Rregullime per:</t>
  </si>
  <si>
    <t>Amortizimin</t>
  </si>
  <si>
    <t>Humbje nga kembimi valutor</t>
  </si>
  <si>
    <t>Te ardhura nga invesitmet</t>
  </si>
  <si>
    <t>Shpenzime per interesa</t>
  </si>
  <si>
    <t>Rritje/renie ne tepricen e kerkesave te arketueshme nga aktiviteti,si dhe kerkesavete arketueshme te tjera</t>
  </si>
  <si>
    <t>Rritje/renie ne tepricen e inventarit</t>
  </si>
  <si>
    <t>Rritje/renie ne tepricen e detyrimeve, per tu paguar nga aktiviteti</t>
  </si>
  <si>
    <t>MM te perfituara nga aktiviteti</t>
  </si>
  <si>
    <t>Interesi paguar</t>
  </si>
  <si>
    <t>Tatim mbi fitimin i paguar</t>
  </si>
  <si>
    <t>MM Neto nga aktivitetet e shfrytezimit</t>
  </si>
  <si>
    <t>Ritje/renje e aktiveve te tjera koerente</t>
  </si>
  <si>
    <t>Fluksi monetar nga veprimtarite investuese</t>
  </si>
  <si>
    <t>Blerje e shoqeris se kontrolluar X minus parat e arketuara</t>
  </si>
  <si>
    <t>Blerje e aktiveve afatgjata materiale</t>
  </si>
  <si>
    <t>MM neto e perdorur ne aktivitetet investuese</t>
  </si>
  <si>
    <t>Fluksi monetar nga veprimtarite financiare</t>
  </si>
  <si>
    <t>Te ardhura nga emetimi i kapitalit aksioner</t>
  </si>
  <si>
    <t>Te ardhura nga huamarrjet afatgjata</t>
  </si>
  <si>
    <t xml:space="preserve">Pagesa e detyrimeve te qiras financiare </t>
  </si>
  <si>
    <t>Dividentet e paguar</t>
  </si>
  <si>
    <t>MM neto e perdorur ne aktivitetet financiare</t>
  </si>
  <si>
    <t>Rritje/renie e mjeteve monetare</t>
  </si>
  <si>
    <t>Mjete monetare ne fillim te periudhes kontabel</t>
  </si>
  <si>
    <t>Mjete monetare ne fund te periudhes kontabel</t>
  </si>
  <si>
    <t>Gjoba</t>
  </si>
  <si>
    <t>Taksa doganore</t>
  </si>
  <si>
    <t>Telefona</t>
  </si>
  <si>
    <t>Shpenzime per pulla</t>
  </si>
  <si>
    <t>31.12.2010</t>
  </si>
  <si>
    <t>Pozicioni me 31 Dhjetor 2010</t>
  </si>
  <si>
    <t>Siguracione</t>
  </si>
  <si>
    <t>Te tjera doganore</t>
  </si>
  <si>
    <t>Pasqyrat financiare per periudhen ushtrimore qe mbyllet me 31.12.2011 dhe shenimet shpjeguese</t>
  </si>
  <si>
    <t>Per periudhen 01.Janar.2011 -  31 Dhjetor 2011</t>
  </si>
  <si>
    <t xml:space="preserve"> Mars 2012</t>
  </si>
  <si>
    <t>1. Pasqyra e Bilancit Kontabel me 31 Dhjetor 2011</t>
  </si>
  <si>
    <t>3. Pasqyra e Flukseve Monetare per Periudhen 1 Janar deri me 31 Dhjetor 2011 ne 000/leke</t>
  </si>
  <si>
    <t>2. Pasqyra e te Ardhurave dhe Shpenzimeve te Periudhes 1 Janar deri me 31 Dhjetor 2011</t>
  </si>
  <si>
    <t>31.12.2011</t>
  </si>
  <si>
    <t>Pasqyra e ndryshimit te Kapitalit gjate periudhes 1 Janar 2011 deri me 31 Dhjetor 2011</t>
  </si>
  <si>
    <t>Pozicioni me 31 Dhjetor 2011</t>
  </si>
  <si>
    <t>vendimi perkates brenda 6 mujorit te pare te vitit 2012.</t>
  </si>
  <si>
    <t>GJENDJA  SIPAS  BILANCIT  ME  31.12.2011</t>
  </si>
  <si>
    <t>1 Janar - 31 Dhjetor   2011</t>
  </si>
  <si>
    <t>Tirane   me   date  __/__/2012</t>
  </si>
  <si>
    <t>3.Mjete monetare</t>
  </si>
  <si>
    <t>8.Huamarrjet (afatshkurtra)</t>
  </si>
  <si>
    <t>Mjetet monetare perbehen si vijon:</t>
  </si>
  <si>
    <t xml:space="preserve">Huhamarrjet (afatshkurtra) perbehen si vijon </t>
  </si>
  <si>
    <t>Emertimi i llogarive</t>
  </si>
  <si>
    <t>Monedha</t>
  </si>
  <si>
    <t>Gjendja 31.12.2011</t>
  </si>
  <si>
    <t>Gjendja 31.12.2010</t>
  </si>
  <si>
    <t>Ne leke</t>
  </si>
  <si>
    <t>Ushtrimi i mbyllur 2010</t>
  </si>
  <si>
    <t>Ushtrimi i mbyllur 2011</t>
  </si>
  <si>
    <t>Llogari bankare</t>
  </si>
  <si>
    <t>Leke</t>
  </si>
  <si>
    <t>Llogari arka</t>
  </si>
  <si>
    <t xml:space="preserve">Hua dhe obligacione afatshkurtra </t>
  </si>
  <si>
    <t>Shumat</t>
  </si>
  <si>
    <t>Logari bankare te zbuluara (overdrafe)</t>
  </si>
  <si>
    <t>Hua ne leke</t>
  </si>
  <si>
    <t xml:space="preserve">Gjendja e llogarive te likujditeteve te paraqitura ne pasqyrat financiare jane te njejta me te dhenat e kontabilitetit rrjedhes dhe te </t>
  </si>
  <si>
    <t>Hua ne monedha te tjera</t>
  </si>
  <si>
    <t>konfirmuara me nxierrjet e llogarive bankare perkatese</t>
  </si>
  <si>
    <t>Huamarrje afatshkurtra (Bankat)</t>
  </si>
  <si>
    <t>Shuma e huave dhe obligacioneve afatshkurtra</t>
  </si>
  <si>
    <t xml:space="preserve">4.Klientet </t>
  </si>
  <si>
    <t>Kthimet/ripagimet e huave afatgjata</t>
  </si>
  <si>
    <t>Klientet perbehen si vijon:</t>
  </si>
  <si>
    <t>Kesti i llogaritur</t>
  </si>
  <si>
    <t>Kjo llogari pasqyron vleren e faturave te ushtrimit te pa likujduara per produktet e shitura .</t>
  </si>
  <si>
    <t>Interesi i llogaritur</t>
  </si>
  <si>
    <t>keto detyrime pasqyrohen ne llogarit individuale per cdo klient.</t>
  </si>
  <si>
    <t>Shuna Kthimet/ripagimet e huave afatgjata</t>
  </si>
  <si>
    <t>Shumat per huhamarrjet</t>
  </si>
  <si>
    <t>Emertimi i llogarise</t>
  </si>
  <si>
    <t>Klient per mallra, produkte e sherbime</t>
  </si>
  <si>
    <t xml:space="preserve">9.Huate dhe parapagimet </t>
  </si>
  <si>
    <t>Zhvleftesimi i te drejtave ndaj klientve per mallra,prod e sherbime</t>
  </si>
  <si>
    <t xml:space="preserve">Huate dhe parapagimet perbehen si vijon </t>
  </si>
  <si>
    <t>Klient per aktive afatgjata</t>
  </si>
  <si>
    <t>Zhvleftesimi i te drejtave ndaj klientve per aktivet afatgjata</t>
  </si>
  <si>
    <t>Te pagueshme ndaj furnitorve</t>
  </si>
  <si>
    <t>Furnitor per mallna,produkte e sherbime</t>
  </si>
  <si>
    <t>5.Kerkesa te tjera te arketueshme</t>
  </si>
  <si>
    <t xml:space="preserve">Detyrime ndaj personelit per paga dhe sherbime </t>
  </si>
  <si>
    <t>Kerkesa te tjera te arketueshme perbehen si vijon:</t>
  </si>
  <si>
    <t>Paradhenie per punonjesit</t>
  </si>
  <si>
    <t>Shuma te pagueshme ndaj punonjesve</t>
  </si>
  <si>
    <t>Detyrime per sigurime shoqerore e shendetsore</t>
  </si>
  <si>
    <t>Furnitor (teprica debitore)</t>
  </si>
  <si>
    <t>Shteti tatim taksa</t>
  </si>
  <si>
    <t>Parapagime te dhena</t>
  </si>
  <si>
    <t>Akciza</t>
  </si>
  <si>
    <t>Debitor kreditor te tjere</t>
  </si>
  <si>
    <t>Tatim mbi te ardhurat personale</t>
  </si>
  <si>
    <t xml:space="preserve">Shteti per tatime dhe taksa </t>
  </si>
  <si>
    <t>Tatim mbi fitimin</t>
  </si>
  <si>
    <t>Shteti Tatim mbi fitimin (teprica debitore)</t>
  </si>
  <si>
    <t>Tvsh per tu paguar</t>
  </si>
  <si>
    <t>Shteti Tvsh e kreditueshme</t>
  </si>
  <si>
    <t>Te tjera tatime per tu paguar</t>
  </si>
  <si>
    <t>Shteti Tatime te tjera (teprica debitore)</t>
  </si>
  <si>
    <t>Tatim ne burim</t>
  </si>
  <si>
    <t>Steti Sigurime Shoqerore e Shendetsore (teprica debitore)</t>
  </si>
  <si>
    <t>Shuma shteti tatim taksa</t>
  </si>
  <si>
    <t>Personeli (teprica debitore)</t>
  </si>
  <si>
    <t>Shuma e detyrimeve tatimore</t>
  </si>
  <si>
    <t>Premtim pagesa te arketueshme</t>
  </si>
  <si>
    <t>Dividente per tu paguar</t>
  </si>
  <si>
    <t>Shuma huha te tjera</t>
  </si>
  <si>
    <t xml:space="preserve">6.Inventari </t>
  </si>
  <si>
    <t>Parapagimet afatshkurtra</t>
  </si>
  <si>
    <t xml:space="preserve">Inventari perbehet si vijon </t>
  </si>
  <si>
    <t>Shuma hua dhe parapagime</t>
  </si>
  <si>
    <t xml:space="preserve">Ketu jane paraqitur detyrimet e pagueshme ndaj furnitorve deri ne mbylljen e vitit ushtrimor. Ne menyr analitike keto detyrime jepen </t>
  </si>
  <si>
    <t>bashkalidhur kesaj pasqyre. Detyrimet e pagueshme ndaj punonjesve perfshin dhe pagat e muajit dhjetor.</t>
  </si>
  <si>
    <t>Lend te para</t>
  </si>
  <si>
    <t>Detyrimet tatimore pasqyrojne detyrimet ndaj sigurimeve shoqerore e shendetsore, Tap te cilat perputhen me formularet e deklarimit.</t>
  </si>
  <si>
    <t>Materiale dhe materiale te tjera</t>
  </si>
  <si>
    <t>Inventari i imet dhe ambalazhi (afatshkurter)</t>
  </si>
  <si>
    <t>Shuma e lendve te para</t>
  </si>
  <si>
    <t>10.Huamarrje te tjera afatgjata</t>
  </si>
  <si>
    <t>Huamarrje te tjera afatgjata perbehen si vijon.</t>
  </si>
  <si>
    <t>Punime ne proces</t>
  </si>
  <si>
    <t xml:space="preserve">Sherbime ne proces </t>
  </si>
  <si>
    <t>Shuma e prodhimit ne proces</t>
  </si>
  <si>
    <t>Te drejta dhe detyrime ndaj ortakve</t>
  </si>
  <si>
    <t>Hua ndaj individve</t>
  </si>
  <si>
    <t>Parapagime per furnizime</t>
  </si>
  <si>
    <t>Parapagime te marra</t>
  </si>
  <si>
    <t>Shuma e inventarit</t>
  </si>
  <si>
    <t>Shuma huamarrjeve te tjera afatgjata</t>
  </si>
  <si>
    <t>Gjate vitit ushtrimor eshte bere shlyerja e detyrimeve te mbartura nga vitet e kaluara.</t>
  </si>
  <si>
    <t>7.Aktivet afatgjata materiale</t>
  </si>
  <si>
    <t>Aktivet afatgjata materiale perbehen si vijon</t>
  </si>
  <si>
    <t>11.Kapitali aksionar (Themeltar)</t>
  </si>
  <si>
    <t xml:space="preserve">Gjendjet dhe levizjet </t>
  </si>
  <si>
    <t>Ndertime</t>
  </si>
  <si>
    <t>Instalime teknike makineri paisje e tje</t>
  </si>
  <si>
    <t>Mjete Transporti</t>
  </si>
  <si>
    <t>Paisje zyre e informatike</t>
  </si>
  <si>
    <t>Inventari i imet afatgjate</t>
  </si>
  <si>
    <t>Kapitali themeltar perbehet si vijon:</t>
  </si>
  <si>
    <t>Kosto e AAM me 1.1.2011</t>
  </si>
  <si>
    <t>Kapitali i paguar</t>
  </si>
  <si>
    <t>Shtesat 2011</t>
  </si>
  <si>
    <t>Ritje kapitali</t>
  </si>
  <si>
    <t>Paksimet 2011</t>
  </si>
  <si>
    <t>Kapitali i neneshkruar i papaguar</t>
  </si>
  <si>
    <t>Kosto e AAM me 31.12.2011</t>
  </si>
  <si>
    <t>Shuma e kapitalit themeltar</t>
  </si>
  <si>
    <t>Amortizimi AAM 1.1.2011</t>
  </si>
  <si>
    <t>Ketu eshte paraqitur kapitali themeltar ne celje  i cili nuk ka ndryshim ne periudhen ushtrimore.</t>
  </si>
  <si>
    <t>Amortizimi ushtrimit</t>
  </si>
  <si>
    <t>Amortizimi per daljet AAM</t>
  </si>
  <si>
    <t>12.Rezerva te tjera</t>
  </si>
  <si>
    <t>Amortizimi aAM 31.12.2011</t>
  </si>
  <si>
    <t>Rezerva te tjera perbehen si vijon:</t>
  </si>
  <si>
    <t>Vlera neto e AAM 31.12.2010</t>
  </si>
  <si>
    <t>Rezerva nga rivlersimi</t>
  </si>
  <si>
    <t>Vlera neto e AAM 31.12.2011</t>
  </si>
  <si>
    <t>Shuma e rezervave te tjera</t>
  </si>
  <si>
    <t>Ne kete pasqyre Aktivet Afatgjata Materiale paraqiten me koston historike pasi eshte zbritur amortizimi i akumuluar.</t>
  </si>
  <si>
    <t>Amortizimi eshte llogarirur mbi bazen e vleres se mbetur. Normat e perdorura jane 5%. Per ndertesat, per instalimet teknike, mjetet e transportit,paisjet e zyrave 20%.</t>
  </si>
  <si>
    <t>Per paisjet informatike 25%.</t>
  </si>
  <si>
    <t>13.Shitjet neto</t>
  </si>
  <si>
    <t>Shitjet neto perbehen si vijon:</t>
  </si>
  <si>
    <t>15.Mallrat lendet e para dhe sherbimet</t>
  </si>
  <si>
    <t>Mallrat lendet e para dhe sherbimet perbehen si vijon:</t>
  </si>
  <si>
    <t xml:space="preserve">Shitje produkteve te gatshme </t>
  </si>
  <si>
    <t>Shitje punumeve dhe sherbimeve</t>
  </si>
  <si>
    <t>Shitje mallnash</t>
  </si>
  <si>
    <t>Shitje AAM</t>
  </si>
  <si>
    <t xml:space="preserve">Blerje/shpenzime te materialeve te para </t>
  </si>
  <si>
    <t>Shuma e shitjeve neto</t>
  </si>
  <si>
    <t>Ndryshimi i gjendjeve te materialeve</t>
  </si>
  <si>
    <t>Blerje/shpenzime te materialeve te tjera</t>
  </si>
  <si>
    <t>Ne shitjet neto eshte perfshir shitja totale e produkteve perfshi dhe eksportet e realizuara gjate vitit ushtrimor.</t>
  </si>
  <si>
    <t>Blerje/shpenzime mallnash e sherbimesh</t>
  </si>
  <si>
    <t>Shuma mallnat,lend te para dhe sherbime</t>
  </si>
  <si>
    <t>14.Ndryshimi i gjendjeve te produktit te gatshem.</t>
  </si>
  <si>
    <t>16.Shpenzime te tjera nga veprimtarit e shfrytezimit</t>
  </si>
  <si>
    <t>Shpemzimet e tjera nga veprimtarit e shfrytezimit perbehen si vijon:</t>
  </si>
  <si>
    <t xml:space="preserve">Shumat </t>
  </si>
  <si>
    <t>Sherbime te tjera</t>
  </si>
  <si>
    <t>18.Renia ne vlere dhe amortizimi</t>
  </si>
  <si>
    <t>Blerje energji avull</t>
  </si>
  <si>
    <t>Renia ne vlere dhe amortizimi perbehen si vijon:</t>
  </si>
  <si>
    <t>Blerje karburante</t>
  </si>
  <si>
    <t>Shpenzime transport per shitje</t>
  </si>
  <si>
    <t>Amortizimi i aktiveve afatgjata jo materiale</t>
  </si>
  <si>
    <t>Mirmbajtje e riparime</t>
  </si>
  <si>
    <t>Amortizimi i ndertimeve</t>
  </si>
  <si>
    <t>Sigurime</t>
  </si>
  <si>
    <t>Amortizimi i makinerive,instalimeve teknike, vegala pune.</t>
  </si>
  <si>
    <t>Amortizimi i mjeteve te transportit</t>
  </si>
  <si>
    <t>Reklam publicitet</t>
  </si>
  <si>
    <t>Amortizimi i paisjeve te zyres</t>
  </si>
  <si>
    <t>Udhetim e djeta</t>
  </si>
  <si>
    <t>Amortizimi i paisjeve informatike</t>
  </si>
  <si>
    <t>Shpenzime postare dhe telekomunikacioni</t>
  </si>
  <si>
    <t>Konsumi i inventarit te imet</t>
  </si>
  <si>
    <t>Shpenzime transporti per blerje</t>
  </si>
  <si>
    <t>Shuma renia ne vlere dhe amortizimi</t>
  </si>
  <si>
    <t>Sherbime bankare</t>
  </si>
  <si>
    <t xml:space="preserve">Materiale kancelari </t>
  </si>
  <si>
    <t>Subvencione te dhena</t>
  </si>
  <si>
    <t>19.Te ardhurat dhe shpenzimet financiare</t>
  </si>
  <si>
    <t>Shpenzime doganore</t>
  </si>
  <si>
    <t>Te ardhurat dhe shpenzimet financiare perbehen si vijon:</t>
  </si>
  <si>
    <t>Kuota e shpenzimeve qe shperndahen</t>
  </si>
  <si>
    <t>Shuma e shpenzimeve materiale e furnitura</t>
  </si>
  <si>
    <t>Tatime dhe taksa</t>
  </si>
  <si>
    <t>Te ardhurat dhe shpenzimet nga interesi</t>
  </si>
  <si>
    <t>Taksa dhe tarifa doganore</t>
  </si>
  <si>
    <t>Te ardhurat nga interesat</t>
  </si>
  <si>
    <t>Shpenzime per interesat</t>
  </si>
  <si>
    <t>Taksa dhe tarifa vendore</t>
  </si>
  <si>
    <t>Shumat e te ardhurave dhe shpenzimeve nga interesat</t>
  </si>
  <si>
    <t>Tatime te tjera</t>
  </si>
  <si>
    <t>Fitimet/Humbjet nga kursi i kembimit</t>
  </si>
  <si>
    <t>Shuma e tatimeve e taksave</t>
  </si>
  <si>
    <t>Fitim nga kembimet valutore</t>
  </si>
  <si>
    <t>Gjoba e demshperblime</t>
  </si>
  <si>
    <t>Humbje nga kembimet valutore</t>
  </si>
  <si>
    <t>Shpenzime te tjera</t>
  </si>
  <si>
    <t>Shuma Fitimet/Humbjet nga kursi i kembimit</t>
  </si>
  <si>
    <t>Humbje nga rivlersimi/shitja e ktiveve</t>
  </si>
  <si>
    <t>Shuma e te ardhurave dhe shpenzimeve financiare</t>
  </si>
  <si>
    <t>Te ardhura nga shitja e aktiveve</t>
  </si>
  <si>
    <t>Vlera neto e mbetur e AAM te shitura</t>
  </si>
  <si>
    <t>Shuma humbje nga rivlersimi/shitja e ktiveve</t>
  </si>
  <si>
    <t>20.Shpenzimet e tatimit mbi fitimin</t>
  </si>
  <si>
    <t>Fitimi neto nga ndryshimi i korsit te kembimit</t>
  </si>
  <si>
    <t>Shpenzimet e tatimit mbi fitimin perbehen si vijon:</t>
  </si>
  <si>
    <t>Shuma e shpenzimeve te tjera nga veprimtari i shfrytezimit</t>
  </si>
  <si>
    <t>Fitimi neto para tatimit</t>
  </si>
  <si>
    <t>17.Shpenzime personeli</t>
  </si>
  <si>
    <t>Shpenzime te pa zbritshme</t>
  </si>
  <si>
    <t>Shpenzimet e personelit perbehen si vijon:</t>
  </si>
  <si>
    <t>Amortizimi tej normave fiskale</t>
  </si>
  <si>
    <t xml:space="preserve">Shpenzime per pritje dhe dhurime tej kufirit tatimor </t>
  </si>
  <si>
    <t>Gjoba, penalitete, demshperblime</t>
  </si>
  <si>
    <t>Pagat dhe shperblimet</t>
  </si>
  <si>
    <t>Provigjione qe nuk njihen</t>
  </si>
  <si>
    <t>Sigurimet shoqerore dhe shendetsore</t>
  </si>
  <si>
    <t>Shpenzime pa dokumenta te rregullta</t>
  </si>
  <si>
    <t>Konribute dhe kuota te tjera per personelin</t>
  </si>
  <si>
    <t>Firo ligjore tej kufirit tatimor</t>
  </si>
  <si>
    <t>Shpenzime te tjera per personelin</t>
  </si>
  <si>
    <t>Te tjera jashte perdorimit pa miratim</t>
  </si>
  <si>
    <t>Shuma e shpenzimeve te personelit</t>
  </si>
  <si>
    <t>Pjesa e humbjes se mbartur</t>
  </si>
  <si>
    <t>Fitimi tatimor</t>
  </si>
  <si>
    <t>Tatim fitimi ne normen 10%</t>
  </si>
  <si>
    <t>Fitimi/humbja neto e vitit Ushtrimor</t>
  </si>
  <si>
    <t>Tatim fitimi i ushtrimit eshte llogaritur mbi fitimin e tatueshem.</t>
  </si>
  <si>
    <t>Kontabilisti Miratuar</t>
  </si>
  <si>
    <t>KLEMENT HEQIMI</t>
  </si>
  <si>
    <t>Kontrolli</t>
  </si>
  <si>
    <t>Tatim page per tu paguar 11173        leke</t>
  </si>
  <si>
    <t>Tvsh e kreditueshme 166137            leke</t>
  </si>
  <si>
    <t>Tatim fitimi i mbipaguar  673383       leke</t>
  </si>
  <si>
    <t>Sigurime shoqerore per tu paguar  31172        leke.</t>
  </si>
  <si>
    <t xml:space="preserve">Te tjera </t>
  </si>
  <si>
    <r>
      <t>Rikujtojme:</t>
    </r>
    <r>
      <rPr>
        <sz val="10"/>
        <rFont val="Arial"/>
        <family val="2"/>
      </rPr>
      <t xml:space="preserve"> Shifra e afarizmit ne bilanc nuk rakordon me shifren  ne informatiken e tatimeve . </t>
    </r>
  </si>
  <si>
    <t>Mbeshtetur ne nenin 21 pika "gj" te Ligjit nr.8438  Date.28.12.1998</t>
  </si>
  <si>
    <t xml:space="preserve">"Per Tatimin mbi te Ardhurat ne Republiken e Shqiperise" ;  te Ligjit Nr.9228 date 29.4.2004 </t>
  </si>
  <si>
    <t xml:space="preserve">"Per Kontabilitetin dhe Pasqyrat Financiare" si dhe Standarteve Kombetare te Kontabilitetit </t>
  </si>
  <si>
    <t xml:space="preserve">miratuar me shkrese Nr.4292 Prot. Date 15.6.2006,akciza e pullave kontabilizohet si cdo tatim </t>
  </si>
  <si>
    <t xml:space="preserve"> Totali i shpenzimeve </t>
  </si>
  <si>
    <t xml:space="preserve">Personel jashte njesie </t>
  </si>
  <si>
    <t>Pulla Akcize</t>
  </si>
  <si>
    <t>Hua nga bankat</t>
  </si>
  <si>
    <t>Blerje/shpenzime te tjera (Pulla akcize)</t>
  </si>
  <si>
    <t>Efektet financiar jane zero.</t>
  </si>
  <si>
    <t xml:space="preserve">pasoje dhe si e ardhur. Pra eshte jashte shifres se afarizmit. </t>
  </si>
  <si>
    <t xml:space="preserve">Ne sitemin informatik eshte e perfshire dhe akciza e pullave mbasi tvsh-ja ne shitje llogaritet  </t>
  </si>
  <si>
    <t xml:space="preserve">duke i shtuar cmimit te shitjeve dhe aksizen e pulles, sic dhe veprojne dhe doganat. </t>
  </si>
  <si>
    <t>Me sugjerim te inspektoreve te Drejtorise Rajonale te Tatimeve, po kalojme  kete shifer ne kontabilitet.</t>
  </si>
  <si>
    <t>Per fitimin e pa shperndare do te merret vendim ne asamblene e ortakve dhe do t'ju dergohet</t>
  </si>
  <si>
    <t>tjeter Tvsh, Tatim Titimi dhe jo si shpenzim.Akciza e pullave nuk njihet si shpenzim dhe per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</si>
</sst>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22"/>
      <name val="Times New Roman"/>
      <family val="1"/>
    </font>
    <font>
      <sz val="9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33" borderId="11" xfId="0" applyFont="1" applyFill="1" applyBorder="1" applyAlignment="1" applyProtection="1">
      <alignment horizontal="left"/>
      <protection hidden="1"/>
    </xf>
    <xf numFmtId="0" fontId="15" fillId="33" borderId="12" xfId="0" applyFont="1" applyFill="1" applyBorder="1" applyAlignment="1" applyProtection="1">
      <alignment horizontal="center"/>
      <protection hidden="1"/>
    </xf>
    <xf numFmtId="0" fontId="15" fillId="33" borderId="13" xfId="0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3" fontId="0" fillId="0" borderId="20" xfId="0" applyNumberFormat="1" applyFont="1" applyBorder="1" applyAlignment="1" applyProtection="1">
      <alignment/>
      <protection hidden="1"/>
    </xf>
    <xf numFmtId="3" fontId="0" fillId="0" borderId="21" xfId="0" applyNumberFormat="1" applyFont="1" applyBorder="1" applyAlignment="1" applyProtection="1">
      <alignment/>
      <protection hidden="1"/>
    </xf>
    <xf numFmtId="0" fontId="22" fillId="0" borderId="22" xfId="0" applyFont="1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3" fontId="2" fillId="0" borderId="23" xfId="0" applyNumberFormat="1" applyFont="1" applyBorder="1" applyAlignment="1" applyProtection="1">
      <alignment/>
      <protection hidden="1"/>
    </xf>
    <xf numFmtId="3" fontId="2" fillId="0" borderId="24" xfId="0" applyNumberFormat="1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3" fontId="0" fillId="33" borderId="26" xfId="0" applyNumberFormat="1" applyFont="1" applyFill="1" applyBorder="1" applyAlignment="1" applyProtection="1">
      <alignment/>
      <protection hidden="1"/>
    </xf>
    <xf numFmtId="3" fontId="0" fillId="33" borderId="27" xfId="0" applyNumberFormat="1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/>
      <protection hidden="1"/>
    </xf>
    <xf numFmtId="0" fontId="22" fillId="0" borderId="23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3" fontId="0" fillId="0" borderId="28" xfId="0" applyNumberFormat="1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0" fontId="8" fillId="0" borderId="30" xfId="0" applyFont="1" applyBorder="1" applyAlignment="1" applyProtection="1">
      <alignment/>
      <protection hidden="1"/>
    </xf>
    <xf numFmtId="3" fontId="8" fillId="33" borderId="30" xfId="0" applyNumberFormat="1" applyFont="1" applyFill="1" applyBorder="1" applyAlignment="1" applyProtection="1">
      <alignment/>
      <protection hidden="1"/>
    </xf>
    <xf numFmtId="3" fontId="8" fillId="33" borderId="31" xfId="0" applyNumberFormat="1" applyFont="1" applyFill="1" applyBorder="1" applyAlignment="1" applyProtection="1">
      <alignment/>
      <protection hidden="1"/>
    </xf>
    <xf numFmtId="3" fontId="8" fillId="0" borderId="15" xfId="0" applyNumberFormat="1" applyFont="1" applyBorder="1" applyAlignment="1" applyProtection="1">
      <alignment/>
      <protection hidden="1"/>
    </xf>
    <xf numFmtId="3" fontId="8" fillId="0" borderId="16" xfId="0" applyNumberFormat="1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8" fillId="0" borderId="32" xfId="0" applyFont="1" applyBorder="1" applyAlignment="1" applyProtection="1">
      <alignment/>
      <protection hidden="1"/>
    </xf>
    <xf numFmtId="0" fontId="8" fillId="0" borderId="33" xfId="0" applyFont="1" applyBorder="1" applyAlignment="1" applyProtection="1">
      <alignment/>
      <protection hidden="1"/>
    </xf>
    <xf numFmtId="3" fontId="8" fillId="33" borderId="33" xfId="0" applyNumberFormat="1" applyFont="1" applyFill="1" applyBorder="1" applyAlignment="1" applyProtection="1">
      <alignment/>
      <protection hidden="1"/>
    </xf>
    <xf numFmtId="3" fontId="8" fillId="33" borderId="34" xfId="0" applyNumberFormat="1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3" fontId="8" fillId="33" borderId="12" xfId="0" applyNumberFormat="1" applyFont="1" applyFill="1" applyBorder="1" applyAlignment="1" applyProtection="1">
      <alignment/>
      <protection hidden="1"/>
    </xf>
    <xf numFmtId="3" fontId="8" fillId="33" borderId="13" xfId="0" applyNumberFormat="1" applyFont="1" applyFill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34" borderId="36" xfId="0" applyFont="1" applyFill="1" applyBorder="1" applyAlignment="1" applyProtection="1">
      <alignment horizontal="center"/>
      <protection hidden="1"/>
    </xf>
    <xf numFmtId="0" fontId="0" fillId="34" borderId="37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33" borderId="11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/>
      <protection hidden="1"/>
    </xf>
    <xf numFmtId="0" fontId="22" fillId="0" borderId="38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3" fontId="2" fillId="0" borderId="39" xfId="0" applyNumberFormat="1" applyFont="1" applyBorder="1" applyAlignment="1" applyProtection="1">
      <alignment/>
      <protection hidden="1"/>
    </xf>
    <xf numFmtId="3" fontId="2" fillId="0" borderId="40" xfId="0" applyNumberFormat="1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/>
      <protection hidden="1"/>
    </xf>
    <xf numFmtId="0" fontId="9" fillId="0" borderId="26" xfId="0" applyFont="1" applyBorder="1" applyAlignment="1" applyProtection="1">
      <alignment/>
      <protection hidden="1"/>
    </xf>
    <xf numFmtId="0" fontId="22" fillId="0" borderId="39" xfId="0" applyFont="1" applyBorder="1" applyAlignment="1" applyProtection="1">
      <alignment/>
      <protection hidden="1"/>
    </xf>
    <xf numFmtId="0" fontId="21" fillId="0" borderId="18" xfId="0" applyFont="1" applyFill="1" applyBorder="1" applyAlignment="1" applyProtection="1">
      <alignment/>
      <protection hidden="1"/>
    </xf>
    <xf numFmtId="0" fontId="9" fillId="0" borderId="41" xfId="0" applyFont="1" applyBorder="1" applyAlignment="1" applyProtection="1">
      <alignment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8" fillId="0" borderId="42" xfId="0" applyFont="1" applyFill="1" applyBorder="1" applyAlignment="1" applyProtection="1">
      <alignment/>
      <protection hidden="1"/>
    </xf>
    <xf numFmtId="0" fontId="8" fillId="0" borderId="43" xfId="0" applyFont="1" applyFill="1" applyBorder="1" applyAlignment="1" applyProtection="1">
      <alignment/>
      <protection hidden="1"/>
    </xf>
    <xf numFmtId="3" fontId="8" fillId="33" borderId="43" xfId="0" applyNumberFormat="1" applyFont="1" applyFill="1" applyBorder="1" applyAlignment="1" applyProtection="1">
      <alignment/>
      <protection hidden="1"/>
    </xf>
    <xf numFmtId="3" fontId="8" fillId="33" borderId="44" xfId="0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3" fontId="8" fillId="33" borderId="18" xfId="0" applyNumberFormat="1" applyFont="1" applyFill="1" applyBorder="1" applyAlignment="1" applyProtection="1">
      <alignment/>
      <protection hidden="1"/>
    </xf>
    <xf numFmtId="3" fontId="8" fillId="33" borderId="28" xfId="0" applyNumberFormat="1" applyFont="1" applyFill="1" applyBorder="1" applyAlignment="1" applyProtection="1">
      <alignment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9" fillId="0" borderId="22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 applyProtection="1">
      <alignment vertical="center" wrapText="1"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/>
      <protection hidden="1"/>
    </xf>
    <xf numFmtId="0" fontId="8" fillId="0" borderId="26" xfId="0" applyFont="1" applyFill="1" applyBorder="1" applyAlignment="1" applyProtection="1">
      <alignment/>
      <protection hidden="1"/>
    </xf>
    <xf numFmtId="3" fontId="8" fillId="33" borderId="26" xfId="0" applyNumberFormat="1" applyFont="1" applyFill="1" applyBorder="1" applyAlignment="1" applyProtection="1">
      <alignment/>
      <protection hidden="1"/>
    </xf>
    <xf numFmtId="3" fontId="8" fillId="33" borderId="27" xfId="0" applyNumberFormat="1" applyFont="1" applyFill="1" applyBorder="1" applyAlignment="1" applyProtection="1">
      <alignment/>
      <protection hidden="1"/>
    </xf>
    <xf numFmtId="0" fontId="8" fillId="0" borderId="29" xfId="0" applyFont="1" applyBorder="1" applyAlignment="1" applyProtection="1">
      <alignment vertical="center" wrapText="1"/>
      <protection hidden="1"/>
    </xf>
    <xf numFmtId="0" fontId="8" fillId="0" borderId="3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8" fillId="33" borderId="45" xfId="0" applyFont="1" applyFill="1" applyBorder="1" applyAlignment="1" applyProtection="1">
      <alignment horizontal="center" vertical="center"/>
      <protection hidden="1"/>
    </xf>
    <xf numFmtId="0" fontId="8" fillId="33" borderId="46" xfId="0" applyFont="1" applyFill="1" applyBorder="1" applyAlignment="1" applyProtection="1">
      <alignment horizontal="center" vertical="center"/>
      <protection hidden="1"/>
    </xf>
    <xf numFmtId="0" fontId="8" fillId="33" borderId="47" xfId="0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/>
      <protection hidden="1"/>
    </xf>
    <xf numFmtId="3" fontId="8" fillId="0" borderId="18" xfId="0" applyNumberFormat="1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3" fontId="0" fillId="0" borderId="20" xfId="0" applyNumberFormat="1" applyFont="1" applyBorder="1" applyAlignment="1" applyProtection="1">
      <alignment vertical="center"/>
      <protection hidden="1"/>
    </xf>
    <xf numFmtId="3" fontId="0" fillId="0" borderId="21" xfId="0" applyNumberFormat="1" applyFont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/>
      <protection hidden="1"/>
    </xf>
    <xf numFmtId="3" fontId="0" fillId="0" borderId="26" xfId="0" applyNumberFormat="1" applyFont="1" applyBorder="1" applyAlignment="1" applyProtection="1">
      <alignment/>
      <protection hidden="1"/>
    </xf>
    <xf numFmtId="3" fontId="0" fillId="33" borderId="18" xfId="0" applyNumberFormat="1" applyFont="1" applyFill="1" applyBorder="1" applyAlignment="1" applyProtection="1">
      <alignment/>
      <protection hidden="1"/>
    </xf>
    <xf numFmtId="3" fontId="0" fillId="33" borderId="28" xfId="0" applyNumberFormat="1" applyFont="1" applyFill="1" applyBorder="1" applyAlignment="1" applyProtection="1">
      <alignment/>
      <protection hidden="1"/>
    </xf>
    <xf numFmtId="0" fontId="22" fillId="0" borderId="19" xfId="0" applyFont="1" applyBorder="1" applyAlignment="1" applyProtection="1">
      <alignment/>
      <protection hidden="1"/>
    </xf>
    <xf numFmtId="0" fontId="22" fillId="0" borderId="20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/>
      <protection hidden="1"/>
    </xf>
    <xf numFmtId="3" fontId="2" fillId="0" borderId="20" xfId="0" applyNumberFormat="1" applyFont="1" applyBorder="1" applyAlignment="1" applyProtection="1">
      <alignment/>
      <protection hidden="1"/>
    </xf>
    <xf numFmtId="0" fontId="22" fillId="0" borderId="23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9" fillId="0" borderId="15" xfId="0" applyFont="1" applyBorder="1" applyAlignment="1" applyProtection="1">
      <alignment vertical="center" wrapText="1"/>
      <protection hidden="1"/>
    </xf>
    <xf numFmtId="3" fontId="8" fillId="33" borderId="15" xfId="0" applyNumberFormat="1" applyFont="1" applyFill="1" applyBorder="1" applyAlignment="1" applyProtection="1">
      <alignment/>
      <protection hidden="1"/>
    </xf>
    <xf numFmtId="3" fontId="8" fillId="33" borderId="16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178" fontId="9" fillId="0" borderId="19" xfId="0" applyNumberFormat="1" applyFont="1" applyBorder="1" applyAlignment="1" applyProtection="1">
      <alignment vertical="center"/>
      <protection hidden="1"/>
    </xf>
    <xf numFmtId="3" fontId="9" fillId="0" borderId="23" xfId="0" applyNumberFormat="1" applyFont="1" applyBorder="1" applyAlignment="1" applyProtection="1">
      <alignment vertical="center"/>
      <protection hidden="1"/>
    </xf>
    <xf numFmtId="3" fontId="9" fillId="0" borderId="24" xfId="0" applyNumberFormat="1" applyFont="1" applyBorder="1" applyAlignment="1" applyProtection="1">
      <alignment vertical="center"/>
      <protection hidden="1"/>
    </xf>
    <xf numFmtId="3" fontId="9" fillId="0" borderId="20" xfId="0" applyNumberFormat="1" applyFont="1" applyBorder="1" applyAlignment="1" applyProtection="1">
      <alignment/>
      <protection hidden="1"/>
    </xf>
    <xf numFmtId="178" fontId="9" fillId="0" borderId="32" xfId="0" applyNumberFormat="1" applyFont="1" applyBorder="1" applyAlignment="1" applyProtection="1">
      <alignment vertical="center"/>
      <protection hidden="1"/>
    </xf>
    <xf numFmtId="0" fontId="9" fillId="0" borderId="33" xfId="0" applyFont="1" applyBorder="1" applyAlignment="1" applyProtection="1">
      <alignment vertical="center" wrapText="1"/>
      <protection hidden="1"/>
    </xf>
    <xf numFmtId="0" fontId="9" fillId="0" borderId="33" xfId="0" applyFont="1" applyBorder="1" applyAlignment="1" applyProtection="1">
      <alignment/>
      <protection hidden="1"/>
    </xf>
    <xf numFmtId="3" fontId="9" fillId="0" borderId="33" xfId="0" applyNumberFormat="1" applyFont="1" applyBorder="1" applyAlignment="1" applyProtection="1">
      <alignment/>
      <protection hidden="1"/>
    </xf>
    <xf numFmtId="3" fontId="9" fillId="0" borderId="34" xfId="0" applyNumberFormat="1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3" fontId="0" fillId="33" borderId="23" xfId="0" applyNumberFormat="1" applyFont="1" applyFill="1" applyBorder="1" applyAlignment="1" applyProtection="1">
      <alignment vertical="center"/>
      <protection hidden="1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vertical="center" wrapText="1"/>
      <protection hidden="1"/>
    </xf>
    <xf numFmtId="0" fontId="0" fillId="0" borderId="37" xfId="0" applyFont="1" applyBorder="1" applyAlignment="1" applyProtection="1">
      <alignment/>
      <protection hidden="1"/>
    </xf>
    <xf numFmtId="3" fontId="0" fillId="33" borderId="37" xfId="0" applyNumberFormat="1" applyFont="1" applyFill="1" applyBorder="1" applyAlignment="1" applyProtection="1">
      <alignment/>
      <protection hidden="1"/>
    </xf>
    <xf numFmtId="3" fontId="0" fillId="33" borderId="48" xfId="0" applyNumberFormat="1" applyFont="1" applyFill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9" fillId="0" borderId="50" xfId="0" applyFont="1" applyBorder="1" applyAlignment="1" applyProtection="1">
      <alignment vertical="center" wrapText="1"/>
      <protection hidden="1"/>
    </xf>
    <xf numFmtId="0" fontId="0" fillId="0" borderId="50" xfId="0" applyFont="1" applyBorder="1" applyAlignment="1" applyProtection="1">
      <alignment/>
      <protection hidden="1"/>
    </xf>
    <xf numFmtId="3" fontId="0" fillId="33" borderId="51" xfId="0" applyNumberFormat="1" applyFont="1" applyFill="1" applyBorder="1" applyAlignment="1" applyProtection="1">
      <alignment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0" fillId="0" borderId="29" xfId="0" applyFont="1" applyBorder="1" applyAlignment="1" applyProtection="1">
      <alignment/>
      <protection hidden="1"/>
    </xf>
    <xf numFmtId="0" fontId="7" fillId="0" borderId="30" xfId="0" applyFont="1" applyBorder="1" applyAlignment="1" applyProtection="1">
      <alignment vertical="center" wrapText="1"/>
      <protection hidden="1"/>
    </xf>
    <xf numFmtId="0" fontId="0" fillId="0" borderId="30" xfId="0" applyFont="1" applyBorder="1" applyAlignment="1" applyProtection="1">
      <alignment/>
      <protection hidden="1"/>
    </xf>
    <xf numFmtId="3" fontId="0" fillId="0" borderId="30" xfId="0" applyNumberFormat="1" applyFont="1" applyBorder="1" applyAlignment="1" applyProtection="1">
      <alignment/>
      <protection hidden="1"/>
    </xf>
    <xf numFmtId="3" fontId="0" fillId="0" borderId="31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0" borderId="52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33" borderId="53" xfId="0" applyFont="1" applyFill="1" applyBorder="1" applyAlignment="1" applyProtection="1">
      <alignment horizontal="center" vertical="center" wrapText="1"/>
      <protection hidden="1"/>
    </xf>
    <xf numFmtId="0" fontId="18" fillId="33" borderId="54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3" fontId="0" fillId="0" borderId="23" xfId="0" applyNumberFormat="1" applyFont="1" applyBorder="1" applyAlignment="1" applyProtection="1">
      <alignment vertical="center"/>
      <protection hidden="1"/>
    </xf>
    <xf numFmtId="3" fontId="0" fillId="0" borderId="24" xfId="0" applyNumberFormat="1" applyFont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178" fontId="0" fillId="0" borderId="22" xfId="0" applyNumberFormat="1" applyFont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3" fontId="19" fillId="0" borderId="23" xfId="0" applyNumberFormat="1" applyFont="1" applyFill="1" applyBorder="1" applyAlignment="1" applyProtection="1">
      <alignment vertical="center"/>
      <protection hidden="1"/>
    </xf>
    <xf numFmtId="3" fontId="19" fillId="0" borderId="24" xfId="0" applyNumberFormat="1" applyFont="1" applyFill="1" applyBorder="1" applyAlignment="1" applyProtection="1">
      <alignment vertical="center"/>
      <protection hidden="1"/>
    </xf>
    <xf numFmtId="181" fontId="0" fillId="0" borderId="24" xfId="0" applyNumberFormat="1" applyFont="1" applyFill="1" applyBorder="1" applyAlignment="1" applyProtection="1">
      <alignment vertical="center"/>
      <protection hidden="1"/>
    </xf>
    <xf numFmtId="4" fontId="0" fillId="0" borderId="24" xfId="0" applyNumberFormat="1" applyFont="1" applyFill="1" applyBorder="1" applyAlignment="1" applyProtection="1">
      <alignment vertical="center"/>
      <protection hidden="1"/>
    </xf>
    <xf numFmtId="0" fontId="0" fillId="0" borderId="55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vertical="center" wrapText="1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3" fontId="0" fillId="0" borderId="56" xfId="0" applyNumberFormat="1" applyFont="1" applyFill="1" applyBorder="1" applyAlignment="1" applyProtection="1">
      <alignment vertical="center"/>
      <protection hidden="1"/>
    </xf>
    <xf numFmtId="3" fontId="0" fillId="0" borderId="57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3" fontId="0" fillId="33" borderId="12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Border="1" applyAlignment="1" applyProtection="1">
      <alignment vertical="center"/>
      <protection hidden="1"/>
    </xf>
    <xf numFmtId="3" fontId="0" fillId="33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3" fontId="0" fillId="0" borderId="20" xfId="0" applyNumberFormat="1" applyFont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3" fontId="0" fillId="33" borderId="20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3" fontId="0" fillId="0" borderId="23" xfId="0" applyNumberFormat="1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 wrapText="1"/>
      <protection hidden="1"/>
    </xf>
    <xf numFmtId="3" fontId="0" fillId="0" borderId="39" xfId="0" applyNumberFormat="1" applyFont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vertical="center"/>
      <protection hidden="1"/>
    </xf>
    <xf numFmtId="3" fontId="0" fillId="33" borderId="34" xfId="0" applyNumberFormat="1" applyFont="1" applyFill="1" applyBorder="1" applyAlignment="1" applyProtection="1">
      <alignment vertical="center"/>
      <protection hidden="1"/>
    </xf>
    <xf numFmtId="3" fontId="0" fillId="33" borderId="12" xfId="0" applyNumberFormat="1" applyFont="1" applyFill="1" applyBorder="1" applyAlignment="1" applyProtection="1">
      <alignment vertical="center"/>
      <protection hidden="1"/>
    </xf>
    <xf numFmtId="3" fontId="0" fillId="33" borderId="13" xfId="0" applyNumberFormat="1" applyFont="1" applyFill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3" fontId="0" fillId="0" borderId="12" xfId="0" applyNumberFormat="1" applyFont="1" applyBorder="1" applyAlignment="1" applyProtection="1">
      <alignment vertical="center"/>
      <protection hidden="1"/>
    </xf>
    <xf numFmtId="3" fontId="0" fillId="0" borderId="20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 wrapText="1"/>
      <protection hidden="1"/>
    </xf>
    <xf numFmtId="3" fontId="0" fillId="33" borderId="30" xfId="0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35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4" fontId="0" fillId="0" borderId="0" xfId="0" applyNumberFormat="1" applyBorder="1" applyAlignment="1" applyProtection="1" quotePrefix="1">
      <alignment/>
      <protection hidden="1"/>
    </xf>
    <xf numFmtId="15" fontId="0" fillId="0" borderId="0" xfId="0" applyNumberFormat="1" applyBorder="1" applyAlignment="1" applyProtection="1" quotePrefix="1">
      <alignment wrapText="1"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23" xfId="0" applyFont="1" applyBorder="1" applyAlignment="1" applyProtection="1">
      <alignment/>
      <protection hidden="1"/>
    </xf>
    <xf numFmtId="2" fontId="18" fillId="0" borderId="65" xfId="0" applyNumberFormat="1" applyFont="1" applyBorder="1" applyAlignment="1" applyProtection="1">
      <alignment/>
      <protection hidden="1"/>
    </xf>
    <xf numFmtId="2" fontId="18" fillId="0" borderId="66" xfId="0" applyNumberFormat="1" applyFont="1" applyBorder="1" applyAlignment="1" applyProtection="1">
      <alignment/>
      <protection hidden="1"/>
    </xf>
    <xf numFmtId="2" fontId="19" fillId="0" borderId="66" xfId="0" applyNumberFormat="1" applyFont="1" applyBorder="1" applyAlignment="1" applyProtection="1">
      <alignment/>
      <protection hidden="1"/>
    </xf>
    <xf numFmtId="3" fontId="18" fillId="0" borderId="66" xfId="0" applyNumberFormat="1" applyFont="1" applyBorder="1" applyAlignment="1" applyProtection="1">
      <alignment/>
      <protection hidden="1"/>
    </xf>
    <xf numFmtId="3" fontId="18" fillId="0" borderId="67" xfId="0" applyNumberFormat="1" applyFont="1" applyBorder="1" applyAlignment="1" applyProtection="1">
      <alignment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/>
      <protection hidden="1"/>
    </xf>
    <xf numFmtId="3" fontId="0" fillId="0" borderId="69" xfId="0" applyNumberFormat="1" applyBorder="1" applyAlignment="1" applyProtection="1">
      <alignment/>
      <protection hidden="1"/>
    </xf>
    <xf numFmtId="3" fontId="0" fillId="0" borderId="70" xfId="0" applyNumberFormat="1" applyBorder="1" applyAlignment="1" applyProtection="1">
      <alignment/>
      <protection hidden="1"/>
    </xf>
    <xf numFmtId="0" fontId="18" fillId="0" borderId="69" xfId="0" applyFont="1" applyBorder="1" applyAlignment="1" applyProtection="1">
      <alignment horizontal="center"/>
      <protection hidden="1"/>
    </xf>
    <xf numFmtId="3" fontId="0" fillId="33" borderId="69" xfId="0" applyNumberFormat="1" applyFill="1" applyBorder="1" applyAlignment="1" applyProtection="1">
      <alignment/>
      <protection hidden="1"/>
    </xf>
    <xf numFmtId="3" fontId="0" fillId="33" borderId="70" xfId="0" applyNumberFormat="1" applyFill="1" applyBorder="1" applyAlignment="1" applyProtection="1">
      <alignment/>
      <protection hidden="1"/>
    </xf>
    <xf numFmtId="0" fontId="16" fillId="0" borderId="69" xfId="0" applyFont="1" applyBorder="1" applyAlignment="1" applyProtection="1">
      <alignment/>
      <protection hidden="1"/>
    </xf>
    <xf numFmtId="3" fontId="1" fillId="0" borderId="68" xfId="0" applyNumberFormat="1" applyFont="1" applyBorder="1" applyAlignment="1" applyProtection="1">
      <alignment horizontal="center"/>
      <protection hidden="1"/>
    </xf>
    <xf numFmtId="0" fontId="19" fillId="0" borderId="69" xfId="0" applyFont="1" applyBorder="1" applyAlignment="1" applyProtection="1">
      <alignment/>
      <protection hidden="1"/>
    </xf>
    <xf numFmtId="3" fontId="0" fillId="0" borderId="68" xfId="0" applyNumberForma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18" fillId="0" borderId="69" xfId="0" applyFont="1" applyFill="1" applyBorder="1" applyAlignment="1" applyProtection="1">
      <alignment horizontal="center"/>
      <protection hidden="1"/>
    </xf>
    <xf numFmtId="3" fontId="0" fillId="0" borderId="69" xfId="0" applyNumberFormat="1" applyFill="1" applyBorder="1" applyAlignment="1" applyProtection="1">
      <alignment/>
      <protection hidden="1"/>
    </xf>
    <xf numFmtId="3" fontId="0" fillId="0" borderId="70" xfId="0" applyNumberFormat="1" applyFill="1" applyBorder="1" applyAlignment="1" applyProtection="1">
      <alignment/>
      <protection hidden="1"/>
    </xf>
    <xf numFmtId="3" fontId="1" fillId="0" borderId="68" xfId="0" applyNumberFormat="1" applyFont="1" applyFill="1" applyBorder="1" applyAlignment="1" applyProtection="1">
      <alignment horizontal="center"/>
      <protection hidden="1"/>
    </xf>
    <xf numFmtId="0" fontId="19" fillId="0" borderId="69" xfId="0" applyFont="1" applyFill="1" applyBorder="1" applyAlignment="1" applyProtection="1">
      <alignment horizontal="left"/>
      <protection hidden="1"/>
    </xf>
    <xf numFmtId="3" fontId="0" fillId="0" borderId="68" xfId="0" applyNumberFormat="1" applyBorder="1" applyAlignment="1" applyProtection="1">
      <alignment/>
      <protection hidden="1"/>
    </xf>
    <xf numFmtId="2" fontId="0" fillId="0" borderId="69" xfId="0" applyNumberFormat="1" applyBorder="1" applyAlignment="1" applyProtection="1">
      <alignment/>
      <protection hidden="1"/>
    </xf>
    <xf numFmtId="2" fontId="0" fillId="0" borderId="71" xfId="0" applyNumberFormat="1" applyBorder="1" applyAlignment="1" applyProtection="1">
      <alignment/>
      <protection hidden="1"/>
    </xf>
    <xf numFmtId="2" fontId="0" fillId="0" borderId="72" xfId="0" applyNumberFormat="1" applyBorder="1" applyAlignment="1" applyProtection="1">
      <alignment/>
      <protection hidden="1"/>
    </xf>
    <xf numFmtId="3" fontId="0" fillId="0" borderId="72" xfId="0" applyNumberFormat="1" applyBorder="1" applyAlignment="1" applyProtection="1">
      <alignment/>
      <protection hidden="1"/>
    </xf>
    <xf numFmtId="3" fontId="0" fillId="0" borderId="73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0" borderId="35" xfId="0" applyNumberForma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3" fontId="9" fillId="33" borderId="0" xfId="0" applyNumberFormat="1" applyFont="1" applyFill="1" applyBorder="1" applyAlignment="1" applyProtection="1">
      <alignment/>
      <protection hidden="1"/>
    </xf>
    <xf numFmtId="3" fontId="9" fillId="0" borderId="35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justify"/>
      <protection hidden="1"/>
    </xf>
    <xf numFmtId="0" fontId="9" fillId="0" borderId="0" xfId="0" applyFont="1" applyBorder="1" applyAlignment="1" applyProtection="1">
      <alignment horizontal="left" vertical="justify"/>
      <protection hidden="1"/>
    </xf>
    <xf numFmtId="0" fontId="9" fillId="0" borderId="0" xfId="0" applyFont="1" applyBorder="1" applyAlignment="1" applyProtection="1">
      <alignment horizontal="center" vertical="justify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justify"/>
      <protection hidden="1"/>
    </xf>
    <xf numFmtId="0" fontId="18" fillId="0" borderId="0" xfId="0" applyFont="1" applyBorder="1" applyAlignment="1" applyProtection="1">
      <alignment vertical="justify"/>
      <protection hidden="1"/>
    </xf>
    <xf numFmtId="0" fontId="20" fillId="0" borderId="0" xfId="0" applyFont="1" applyBorder="1" applyAlignment="1" applyProtection="1">
      <alignment horizontal="center" vertical="justify"/>
      <protection hidden="1"/>
    </xf>
    <xf numFmtId="0" fontId="0" fillId="0" borderId="63" xfId="0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77" xfId="0" applyFont="1" applyBorder="1" applyAlignment="1" applyProtection="1">
      <alignment/>
      <protection hidden="1"/>
    </xf>
    <xf numFmtId="0" fontId="27" fillId="0" borderId="26" xfId="0" applyFont="1" applyBorder="1" applyAlignment="1" applyProtection="1">
      <alignment horizontal="center"/>
      <protection hidden="1"/>
    </xf>
    <xf numFmtId="0" fontId="27" fillId="0" borderId="78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7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/>
      <protection hidden="1"/>
    </xf>
    <xf numFmtId="1" fontId="27" fillId="0" borderId="26" xfId="0" applyNumberFormat="1" applyFont="1" applyBorder="1" applyAlignment="1" applyProtection="1">
      <alignment/>
      <protection hidden="1"/>
    </xf>
    <xf numFmtId="0" fontId="27" fillId="0" borderId="26" xfId="0" applyFont="1" applyBorder="1" applyAlignment="1" applyProtection="1">
      <alignment/>
      <protection hidden="1"/>
    </xf>
    <xf numFmtId="0" fontId="26" fillId="0" borderId="54" xfId="0" applyFont="1" applyBorder="1" applyAlignment="1" applyProtection="1">
      <alignment horizontal="left"/>
      <protection hidden="1"/>
    </xf>
    <xf numFmtId="0" fontId="26" fillId="0" borderId="80" xfId="0" applyFont="1" applyBorder="1" applyAlignment="1" applyProtection="1">
      <alignment horizontal="left"/>
      <protection hidden="1"/>
    </xf>
    <xf numFmtId="0" fontId="26" fillId="0" borderId="81" xfId="0" applyFont="1" applyBorder="1" applyAlignment="1" applyProtection="1">
      <alignment horizontal="left"/>
      <protection hidden="1"/>
    </xf>
    <xf numFmtId="0" fontId="26" fillId="0" borderId="80" xfId="0" applyFont="1" applyBorder="1" applyAlignment="1" applyProtection="1">
      <alignment/>
      <protection hidden="1"/>
    </xf>
    <xf numFmtId="0" fontId="26" fillId="0" borderId="81" xfId="0" applyFont="1" applyBorder="1" applyAlignment="1" applyProtection="1">
      <alignment/>
      <protection hidden="1"/>
    </xf>
    <xf numFmtId="0" fontId="26" fillId="0" borderId="82" xfId="0" applyFont="1" applyBorder="1" applyAlignment="1" applyProtection="1">
      <alignment/>
      <protection hidden="1"/>
    </xf>
    <xf numFmtId="0" fontId="27" fillId="0" borderId="37" xfId="0" applyFont="1" applyBorder="1" applyAlignment="1" applyProtection="1">
      <alignment/>
      <protection hidden="1"/>
    </xf>
    <xf numFmtId="1" fontId="27" fillId="0" borderId="37" xfId="0" applyNumberFormat="1" applyFont="1" applyBorder="1" applyAlignment="1" applyProtection="1">
      <alignment/>
      <protection hidden="1"/>
    </xf>
    <xf numFmtId="0" fontId="26" fillId="0" borderId="78" xfId="0" applyFont="1" applyBorder="1" applyAlignment="1" applyProtection="1">
      <alignment/>
      <protection hidden="1"/>
    </xf>
    <xf numFmtId="0" fontId="26" fillId="0" borderId="35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35" xfId="0" applyFont="1" applyBorder="1" applyAlignment="1" applyProtection="1">
      <alignment/>
      <protection hidden="1"/>
    </xf>
    <xf numFmtId="0" fontId="26" fillId="0" borderId="79" xfId="0" applyFont="1" applyBorder="1" applyAlignment="1" applyProtection="1">
      <alignment/>
      <protection hidden="1"/>
    </xf>
    <xf numFmtId="0" fontId="27" fillId="36" borderId="83" xfId="0" applyFont="1" applyFill="1" applyBorder="1" applyAlignment="1" applyProtection="1">
      <alignment horizontal="center"/>
      <protection hidden="1"/>
    </xf>
    <xf numFmtId="0" fontId="26" fillId="0" borderId="78" xfId="0" applyFont="1" applyBorder="1" applyAlignment="1" applyProtection="1">
      <alignment horizontal="left"/>
      <protection hidden="1"/>
    </xf>
    <xf numFmtId="0" fontId="26" fillId="0" borderId="84" xfId="0" applyFont="1" applyBorder="1" applyAlignment="1" applyProtection="1">
      <alignment horizontal="left"/>
      <protection hidden="1"/>
    </xf>
    <xf numFmtId="0" fontId="26" fillId="0" borderId="85" xfId="0" applyFont="1" applyBorder="1" applyAlignment="1" applyProtection="1">
      <alignment horizontal="left"/>
      <protection hidden="1"/>
    </xf>
    <xf numFmtId="0" fontId="26" fillId="0" borderId="86" xfId="0" applyFont="1" applyBorder="1" applyAlignment="1" applyProtection="1">
      <alignment horizontal="left"/>
      <protection hidden="1"/>
    </xf>
    <xf numFmtId="0" fontId="26" fillId="0" borderId="85" xfId="0" applyFont="1" applyBorder="1" applyAlignment="1" applyProtection="1">
      <alignment/>
      <protection hidden="1"/>
    </xf>
    <xf numFmtId="0" fontId="26" fillId="0" borderId="86" xfId="0" applyFont="1" applyBorder="1" applyAlignment="1" applyProtection="1">
      <alignment/>
      <protection hidden="1"/>
    </xf>
    <xf numFmtId="0" fontId="26" fillId="0" borderId="87" xfId="0" applyFont="1" applyBorder="1" applyAlignment="1" applyProtection="1">
      <alignment/>
      <protection hidden="1"/>
    </xf>
    <xf numFmtId="0" fontId="27" fillId="0" borderId="77" xfId="0" applyFont="1" applyBorder="1" applyAlignment="1" applyProtection="1">
      <alignment/>
      <protection hidden="1"/>
    </xf>
    <xf numFmtId="0" fontId="26" fillId="0" borderId="88" xfId="0" applyFont="1" applyBorder="1" applyAlignment="1" applyProtection="1">
      <alignment/>
      <protection hidden="1"/>
    </xf>
    <xf numFmtId="0" fontId="27" fillId="0" borderId="77" xfId="0" applyFont="1" applyBorder="1" applyAlignment="1" applyProtection="1">
      <alignment horizontal="center" vertical="center"/>
      <protection hidden="1"/>
    </xf>
    <xf numFmtId="0" fontId="27" fillId="0" borderId="89" xfId="0" applyFont="1" applyBorder="1" applyAlignment="1" applyProtection="1">
      <alignment horizontal="center" vertical="center"/>
      <protection hidden="1"/>
    </xf>
    <xf numFmtId="0" fontId="27" fillId="0" borderId="88" xfId="0" applyFont="1" applyBorder="1" applyAlignment="1" applyProtection="1">
      <alignment horizontal="center" vertical="center"/>
      <protection hidden="1"/>
    </xf>
    <xf numFmtId="0" fontId="27" fillId="0" borderId="90" xfId="0" applyFont="1" applyBorder="1" applyAlignment="1" applyProtection="1">
      <alignment/>
      <protection hidden="1"/>
    </xf>
    <xf numFmtId="0" fontId="27" fillId="0" borderId="91" xfId="0" applyFont="1" applyBorder="1" applyAlignment="1" applyProtection="1">
      <alignment/>
      <protection hidden="1"/>
    </xf>
    <xf numFmtId="0" fontId="27" fillId="0" borderId="92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78" xfId="0" applyFont="1" applyBorder="1" applyAlignment="1" applyProtection="1">
      <alignment/>
      <protection hidden="1"/>
    </xf>
    <xf numFmtId="0" fontId="27" fillId="0" borderId="35" xfId="0" applyFont="1" applyBorder="1" applyAlignment="1" applyProtection="1">
      <alignment/>
      <protection hidden="1"/>
    </xf>
    <xf numFmtId="0" fontId="27" fillId="0" borderId="79" xfId="0" applyFont="1" applyBorder="1" applyAlignment="1" applyProtection="1">
      <alignment/>
      <protection hidden="1"/>
    </xf>
    <xf numFmtId="0" fontId="27" fillId="0" borderId="93" xfId="0" applyFont="1" applyBorder="1" applyAlignment="1" applyProtection="1">
      <alignment/>
      <protection hidden="1"/>
    </xf>
    <xf numFmtId="0" fontId="27" fillId="0" borderId="36" xfId="0" applyFont="1" applyBorder="1" applyAlignment="1" applyProtection="1">
      <alignment/>
      <protection hidden="1"/>
    </xf>
    <xf numFmtId="0" fontId="27" fillId="0" borderId="88" xfId="0" applyFont="1" applyBorder="1" applyAlignment="1" applyProtection="1">
      <alignment/>
      <protection hidden="1"/>
    </xf>
    <xf numFmtId="0" fontId="27" fillId="0" borderId="83" xfId="0" applyFont="1" applyBorder="1" applyAlignment="1" applyProtection="1">
      <alignment/>
      <protection hidden="1"/>
    </xf>
    <xf numFmtId="0" fontId="27" fillId="0" borderId="94" xfId="0" applyFont="1" applyBorder="1" applyAlignment="1" applyProtection="1">
      <alignment/>
      <protection hidden="1"/>
    </xf>
    <xf numFmtId="0" fontId="26" fillId="0" borderId="53" xfId="0" applyFont="1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6" fillId="0" borderId="74" xfId="0" applyFont="1" applyBorder="1" applyAlignment="1" applyProtection="1">
      <alignment/>
      <protection hidden="1"/>
    </xf>
    <xf numFmtId="0" fontId="26" fillId="0" borderId="75" xfId="0" applyFont="1" applyBorder="1" applyAlignment="1" applyProtection="1">
      <alignment/>
      <protection hidden="1"/>
    </xf>
    <xf numFmtId="0" fontId="26" fillId="0" borderId="95" xfId="0" applyFont="1" applyBorder="1" applyAlignment="1" applyProtection="1">
      <alignment/>
      <protection hidden="1"/>
    </xf>
    <xf numFmtId="0" fontId="27" fillId="0" borderId="93" xfId="0" applyFont="1" applyBorder="1" applyAlignment="1" applyProtection="1">
      <alignment horizontal="center"/>
      <protection hidden="1"/>
    </xf>
    <xf numFmtId="0" fontId="27" fillId="0" borderId="77" xfId="0" applyFont="1" applyBorder="1" applyAlignment="1" applyProtection="1">
      <alignment horizontal="center"/>
      <protection hidden="1"/>
    </xf>
    <xf numFmtId="0" fontId="26" fillId="0" borderId="96" xfId="0" applyFont="1" applyBorder="1" applyAlignment="1" applyProtection="1">
      <alignment horizontal="left"/>
      <protection hidden="1"/>
    </xf>
    <xf numFmtId="0" fontId="26" fillId="0" borderId="90" xfId="0" applyFont="1" applyBorder="1" applyAlignment="1" applyProtection="1">
      <alignment horizontal="left"/>
      <protection hidden="1"/>
    </xf>
    <xf numFmtId="0" fontId="26" fillId="0" borderId="91" xfId="0" applyFont="1" applyBorder="1" applyAlignment="1" applyProtection="1">
      <alignment horizontal="left"/>
      <protection hidden="1"/>
    </xf>
    <xf numFmtId="0" fontId="26" fillId="0" borderId="91" xfId="0" applyFont="1" applyBorder="1" applyAlignment="1" applyProtection="1">
      <alignment/>
      <protection hidden="1"/>
    </xf>
    <xf numFmtId="0" fontId="26" fillId="0" borderId="93" xfId="0" applyFont="1" applyBorder="1" applyAlignment="1" applyProtection="1">
      <alignment horizontal="left"/>
      <protection hidden="1"/>
    </xf>
    <xf numFmtId="0" fontId="26" fillId="0" borderId="77" xfId="0" applyFont="1" applyBorder="1" applyAlignment="1" applyProtection="1">
      <alignment horizontal="left"/>
      <protection hidden="1"/>
    </xf>
    <xf numFmtId="0" fontId="26" fillId="0" borderId="36" xfId="0" applyFont="1" applyBorder="1" applyAlignment="1" applyProtection="1">
      <alignment horizontal="left"/>
      <protection hidden="1"/>
    </xf>
    <xf numFmtId="0" fontId="26" fillId="0" borderId="36" xfId="0" applyFont="1" applyBorder="1" applyAlignment="1" applyProtection="1">
      <alignment/>
      <protection hidden="1"/>
    </xf>
    <xf numFmtId="0" fontId="26" fillId="0" borderId="63" xfId="0" applyFont="1" applyBorder="1" applyAlignment="1" applyProtection="1">
      <alignment/>
      <protection hidden="1"/>
    </xf>
    <xf numFmtId="0" fontId="26" fillId="0" borderId="52" xfId="0" applyFont="1" applyBorder="1" applyAlignment="1" applyProtection="1">
      <alignment/>
      <protection hidden="1"/>
    </xf>
    <xf numFmtId="0" fontId="26" fillId="0" borderId="97" xfId="0" applyFont="1" applyBorder="1" applyAlignment="1" applyProtection="1">
      <alignment/>
      <protection hidden="1"/>
    </xf>
    <xf numFmtId="0" fontId="26" fillId="0" borderId="83" xfId="0" applyFont="1" applyBorder="1" applyAlignment="1" applyProtection="1">
      <alignment/>
      <protection hidden="1"/>
    </xf>
    <xf numFmtId="0" fontId="26" fillId="0" borderId="94" xfId="0" applyFont="1" applyBorder="1" applyAlignment="1" applyProtection="1">
      <alignment/>
      <protection hidden="1"/>
    </xf>
    <xf numFmtId="0" fontId="26" fillId="0" borderId="98" xfId="0" applyFont="1" applyBorder="1" applyAlignment="1" applyProtection="1">
      <alignment/>
      <protection hidden="1"/>
    </xf>
    <xf numFmtId="0" fontId="27" fillId="0" borderId="96" xfId="0" applyFont="1" applyBorder="1" applyAlignment="1" applyProtection="1">
      <alignment horizontal="center"/>
      <protection hidden="1"/>
    </xf>
    <xf numFmtId="0" fontId="27" fillId="0" borderId="90" xfId="0" applyFont="1" applyBorder="1" applyAlignment="1" applyProtection="1">
      <alignment horizontal="center"/>
      <protection hidden="1"/>
    </xf>
    <xf numFmtId="0" fontId="27" fillId="0" borderId="84" xfId="0" applyFont="1" applyBorder="1" applyAlignment="1" applyProtection="1">
      <alignment horizontal="center"/>
      <protection hidden="1"/>
    </xf>
    <xf numFmtId="0" fontId="27" fillId="0" borderId="85" xfId="0" applyFont="1" applyBorder="1" applyAlignment="1" applyProtection="1">
      <alignment horizontal="center"/>
      <protection hidden="1"/>
    </xf>
    <xf numFmtId="0" fontId="27" fillId="0" borderId="98" xfId="0" applyFont="1" applyBorder="1" applyAlignment="1" applyProtection="1">
      <alignment horizontal="center" vertical="center"/>
      <protection hidden="1"/>
    </xf>
    <xf numFmtId="0" fontId="27" fillId="0" borderId="85" xfId="0" applyFont="1" applyBorder="1" applyAlignment="1" applyProtection="1">
      <alignment horizontal="center" vertical="center"/>
      <protection hidden="1"/>
    </xf>
    <xf numFmtId="0" fontId="27" fillId="0" borderId="87" xfId="0" applyFont="1" applyBorder="1" applyAlignment="1" applyProtection="1">
      <alignment horizontal="center" vertical="center"/>
      <protection hidden="1"/>
    </xf>
    <xf numFmtId="0" fontId="26" fillId="0" borderId="99" xfId="0" applyFont="1" applyBorder="1" applyAlignment="1" applyProtection="1">
      <alignment/>
      <protection hidden="1"/>
    </xf>
    <xf numFmtId="0" fontId="26" fillId="0" borderId="84" xfId="0" applyFont="1" applyBorder="1" applyAlignment="1" applyProtection="1">
      <alignment/>
      <protection hidden="1"/>
    </xf>
    <xf numFmtId="0" fontId="26" fillId="0" borderId="100" xfId="0" applyFont="1" applyBorder="1" applyAlignment="1" applyProtection="1">
      <alignment/>
      <protection hidden="1"/>
    </xf>
    <xf numFmtId="0" fontId="26" fillId="0" borderId="101" xfId="0" applyFont="1" applyBorder="1" applyAlignment="1" applyProtection="1">
      <alignment/>
      <protection hidden="1"/>
    </xf>
    <xf numFmtId="0" fontId="26" fillId="0" borderId="102" xfId="0" applyFont="1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26" fillId="0" borderId="50" xfId="0" applyFont="1" applyBorder="1" applyAlignment="1" applyProtection="1">
      <alignment/>
      <protection hidden="1"/>
    </xf>
    <xf numFmtId="0" fontId="47" fillId="0" borderId="50" xfId="0" applyFon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26" fillId="0" borderId="33" xfId="0" applyFont="1" applyBorder="1" applyAlignment="1" applyProtection="1">
      <alignment/>
      <protection hidden="1"/>
    </xf>
    <xf numFmtId="0" fontId="47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27" fillId="0" borderId="91" xfId="0" applyFont="1" applyBorder="1" applyAlignment="1" applyProtection="1">
      <alignment horizontal="center"/>
      <protection hidden="1"/>
    </xf>
    <xf numFmtId="0" fontId="26" fillId="0" borderId="30" xfId="0" applyFont="1" applyBorder="1" applyAlignment="1" applyProtection="1">
      <alignment/>
      <protection hidden="1"/>
    </xf>
    <xf numFmtId="0" fontId="26" fillId="0" borderId="103" xfId="0" applyFont="1" applyBorder="1" applyAlignment="1" applyProtection="1">
      <alignment horizontal="left"/>
      <protection hidden="1"/>
    </xf>
    <xf numFmtId="0" fontId="26" fillId="0" borderId="104" xfId="0" applyFont="1" applyBorder="1" applyAlignment="1" applyProtection="1">
      <alignment horizontal="left"/>
      <protection hidden="1"/>
    </xf>
    <xf numFmtId="0" fontId="26" fillId="0" borderId="105" xfId="0" applyFont="1" applyBorder="1" applyAlignment="1" applyProtection="1">
      <alignment horizontal="left"/>
      <protection hidden="1"/>
    </xf>
    <xf numFmtId="0" fontId="26" fillId="0" borderId="12" xfId="0" applyFont="1" applyBorder="1" applyAlignment="1" applyProtection="1">
      <alignment/>
      <protection hidden="1"/>
    </xf>
    <xf numFmtId="0" fontId="26" fillId="0" borderId="106" xfId="0" applyFont="1" applyBorder="1" applyAlignment="1" applyProtection="1">
      <alignment/>
      <protection hidden="1"/>
    </xf>
    <xf numFmtId="0" fontId="26" fillId="0" borderId="107" xfId="0" applyFont="1" applyBorder="1" applyAlignment="1" applyProtection="1">
      <alignment horizontal="left"/>
      <protection hidden="1"/>
    </xf>
    <xf numFmtId="0" fontId="26" fillId="0" borderId="100" xfId="0" applyFont="1" applyBorder="1" applyAlignment="1" applyProtection="1">
      <alignment horizontal="left"/>
      <protection hidden="1"/>
    </xf>
    <xf numFmtId="0" fontId="26" fillId="0" borderId="101" xfId="0" applyFont="1" applyBorder="1" applyAlignment="1" applyProtection="1">
      <alignment horizontal="left"/>
      <protection hidden="1"/>
    </xf>
    <xf numFmtId="0" fontId="26" fillId="0" borderId="16" xfId="0" applyFont="1" applyBorder="1" applyAlignment="1" applyProtection="1">
      <alignment/>
      <protection hidden="1"/>
    </xf>
    <xf numFmtId="0" fontId="27" fillId="0" borderId="108" xfId="0" applyFont="1" applyBorder="1" applyAlignment="1" applyProtection="1">
      <alignment horizontal="center"/>
      <protection hidden="1"/>
    </xf>
    <xf numFmtId="0" fontId="27" fillId="0" borderId="109" xfId="0" applyFont="1" applyBorder="1" applyAlignment="1" applyProtection="1">
      <alignment horizontal="center"/>
      <protection hidden="1"/>
    </xf>
    <xf numFmtId="0" fontId="27" fillId="0" borderId="110" xfId="0" applyFont="1" applyBorder="1" applyAlignment="1" applyProtection="1">
      <alignment horizontal="center"/>
      <protection hidden="1"/>
    </xf>
    <xf numFmtId="3" fontId="26" fillId="0" borderId="0" xfId="0" applyNumberFormat="1" applyFont="1" applyAlignment="1" applyProtection="1">
      <alignment/>
      <protection hidden="1"/>
    </xf>
    <xf numFmtId="0" fontId="26" fillId="0" borderId="104" xfId="0" applyFont="1" applyBorder="1" applyAlignment="1" applyProtection="1">
      <alignment/>
      <protection hidden="1"/>
    </xf>
    <xf numFmtId="0" fontId="26" fillId="0" borderId="105" xfId="0" applyFont="1" applyBorder="1" applyAlignment="1" applyProtection="1">
      <alignment/>
      <protection hidden="1"/>
    </xf>
    <xf numFmtId="0" fontId="26" fillId="0" borderId="76" xfId="0" applyFont="1" applyBorder="1" applyAlignment="1" applyProtection="1">
      <alignment/>
      <protection hidden="1"/>
    </xf>
    <xf numFmtId="0" fontId="26" fillId="0" borderId="111" xfId="0" applyFont="1" applyBorder="1" applyAlignment="1" applyProtection="1">
      <alignment/>
      <protection hidden="1"/>
    </xf>
    <xf numFmtId="0" fontId="26" fillId="0" borderId="52" xfId="0" applyFont="1" applyBorder="1" applyAlignment="1" applyProtection="1">
      <alignment horizontal="left"/>
      <protection hidden="1"/>
    </xf>
    <xf numFmtId="0" fontId="26" fillId="0" borderId="64" xfId="0" applyFont="1" applyBorder="1" applyAlignment="1" applyProtection="1">
      <alignment horizontal="left"/>
      <protection hidden="1"/>
    </xf>
    <xf numFmtId="0" fontId="26" fillId="0" borderId="64" xfId="0" applyFont="1" applyBorder="1" applyAlignment="1" applyProtection="1">
      <alignment/>
      <protection hidden="1"/>
    </xf>
    <xf numFmtId="0" fontId="26" fillId="0" borderId="112" xfId="0" applyFont="1" applyBorder="1" applyAlignment="1" applyProtection="1">
      <alignment horizontal="left"/>
      <protection hidden="1"/>
    </xf>
    <xf numFmtId="0" fontId="26" fillId="0" borderId="75" xfId="0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 horizontal="left"/>
      <protection hidden="1"/>
    </xf>
    <xf numFmtId="1" fontId="26" fillId="0" borderId="35" xfId="0" applyNumberFormat="1" applyFont="1" applyBorder="1" applyAlignment="1" applyProtection="1">
      <alignment/>
      <protection hidden="1"/>
    </xf>
    <xf numFmtId="1" fontId="26" fillId="0" borderId="79" xfId="0" applyNumberFormat="1" applyFont="1" applyBorder="1" applyAlignment="1" applyProtection="1">
      <alignment/>
      <protection hidden="1"/>
    </xf>
    <xf numFmtId="1" fontId="26" fillId="0" borderId="86" xfId="0" applyNumberFormat="1" applyFont="1" applyBorder="1" applyAlignment="1" applyProtection="1">
      <alignment/>
      <protection hidden="1"/>
    </xf>
    <xf numFmtId="1" fontId="26" fillId="0" borderId="87" xfId="0" applyNumberFormat="1" applyFont="1" applyBorder="1" applyAlignment="1" applyProtection="1">
      <alignment/>
      <protection hidden="1"/>
    </xf>
    <xf numFmtId="1" fontId="26" fillId="0" borderId="36" xfId="0" applyNumberFormat="1" applyFont="1" applyBorder="1" applyAlignment="1" applyProtection="1">
      <alignment/>
      <protection hidden="1"/>
    </xf>
    <xf numFmtId="1" fontId="26" fillId="0" borderId="88" xfId="0" applyNumberFormat="1" applyFont="1" applyBorder="1" applyAlignment="1" applyProtection="1">
      <alignment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36" borderId="23" xfId="0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14" fillId="0" borderId="85" xfId="0" applyFont="1" applyBorder="1" applyAlignment="1" applyProtection="1">
      <alignment horizontal="center" vertical="center" wrapText="1"/>
      <protection hidden="1"/>
    </xf>
    <xf numFmtId="0" fontId="8" fillId="33" borderId="58" xfId="0" applyFont="1" applyFill="1" applyBorder="1" applyAlignment="1" applyProtection="1">
      <alignment horizontal="center" vertical="center" wrapText="1"/>
      <protection hidden="1"/>
    </xf>
    <xf numFmtId="0" fontId="8" fillId="33" borderId="30" xfId="0" applyFont="1" applyFill="1" applyBorder="1" applyAlignment="1" applyProtection="1">
      <alignment horizontal="center" vertical="center" wrapText="1"/>
      <protection hidden="1"/>
    </xf>
    <xf numFmtId="0" fontId="8" fillId="33" borderId="53" xfId="0" applyFont="1" applyFill="1" applyBorder="1" applyAlignment="1" applyProtection="1">
      <alignment horizontal="center" vertical="center"/>
      <protection hidden="1"/>
    </xf>
    <xf numFmtId="0" fontId="8" fillId="33" borderId="98" xfId="0" applyFont="1" applyFill="1" applyBorder="1" applyAlignment="1" applyProtection="1">
      <alignment horizontal="center" vertical="center"/>
      <protection hidden="1"/>
    </xf>
    <xf numFmtId="0" fontId="8" fillId="33" borderId="45" xfId="0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78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74" xfId="0" applyFont="1" applyBorder="1" applyAlignment="1" applyProtection="1">
      <alignment horizontal="center"/>
      <protection hidden="1"/>
    </xf>
    <xf numFmtId="0" fontId="18" fillId="0" borderId="76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00" xfId="0" applyFont="1" applyBorder="1" applyAlignment="1" applyProtection="1">
      <alignment horizontal="center"/>
      <protection hidden="1"/>
    </xf>
    <xf numFmtId="0" fontId="26" fillId="0" borderId="101" xfId="0" applyFont="1" applyBorder="1" applyAlignment="1" applyProtection="1">
      <alignment horizontal="center"/>
      <protection hidden="1"/>
    </xf>
    <xf numFmtId="0" fontId="26" fillId="0" borderId="54" xfId="0" applyFont="1" applyBorder="1" applyAlignment="1" applyProtection="1">
      <alignment horizontal="left"/>
      <protection hidden="1"/>
    </xf>
    <xf numFmtId="0" fontId="26" fillId="0" borderId="80" xfId="0" applyFont="1" applyBorder="1" applyAlignment="1" applyProtection="1">
      <alignment horizontal="left"/>
      <protection hidden="1"/>
    </xf>
    <xf numFmtId="0" fontId="26" fillId="0" borderId="81" xfId="0" applyFont="1" applyBorder="1" applyAlignment="1" applyProtection="1">
      <alignment horizontal="left"/>
      <protection hidden="1"/>
    </xf>
    <xf numFmtId="0" fontId="26" fillId="0" borderId="78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35" xfId="0" applyFont="1" applyBorder="1" applyAlignment="1" applyProtection="1">
      <alignment horizontal="left"/>
      <protection hidden="1"/>
    </xf>
    <xf numFmtId="0" fontId="26" fillId="0" borderId="84" xfId="0" applyFont="1" applyBorder="1" applyAlignment="1" applyProtection="1">
      <alignment horizontal="left"/>
      <protection hidden="1"/>
    </xf>
    <xf numFmtId="0" fontId="26" fillId="0" borderId="85" xfId="0" applyFont="1" applyBorder="1" applyAlignment="1" applyProtection="1">
      <alignment horizontal="left"/>
      <protection hidden="1"/>
    </xf>
    <xf numFmtId="0" fontId="26" fillId="0" borderId="86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112" xfId="0" applyFont="1" applyBorder="1" applyAlignment="1" applyProtection="1">
      <alignment horizontal="left"/>
      <protection hidden="1"/>
    </xf>
    <xf numFmtId="0" fontId="26" fillId="0" borderId="75" xfId="0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 horizontal="left"/>
      <protection hidden="1"/>
    </xf>
    <xf numFmtId="0" fontId="26" fillId="0" borderId="93" xfId="0" applyFont="1" applyBorder="1" applyAlignment="1" applyProtection="1">
      <alignment horizontal="center"/>
      <protection hidden="1"/>
    </xf>
    <xf numFmtId="0" fontId="26" fillId="0" borderId="77" xfId="0" applyFont="1" applyBorder="1" applyAlignment="1" applyProtection="1">
      <alignment horizontal="center"/>
      <protection hidden="1"/>
    </xf>
    <xf numFmtId="0" fontId="27" fillId="0" borderId="108" xfId="0" applyFont="1" applyBorder="1" applyAlignment="1" applyProtection="1">
      <alignment horizontal="center"/>
      <protection hidden="1"/>
    </xf>
    <xf numFmtId="0" fontId="27" fillId="0" borderId="109" xfId="0" applyFont="1" applyBorder="1" applyAlignment="1" applyProtection="1">
      <alignment horizontal="center"/>
      <protection hidden="1"/>
    </xf>
    <xf numFmtId="0" fontId="27" fillId="0" borderId="110" xfId="0" applyFont="1" applyBorder="1" applyAlignment="1" applyProtection="1">
      <alignment horizontal="center"/>
      <protection hidden="1"/>
    </xf>
    <xf numFmtId="0" fontId="26" fillId="0" borderId="112" xfId="0" applyFont="1" applyBorder="1" applyAlignment="1" applyProtection="1">
      <alignment horizontal="center"/>
      <protection hidden="1"/>
    </xf>
    <xf numFmtId="0" fontId="26" fillId="0" borderId="75" xfId="0" applyFont="1" applyBorder="1" applyAlignment="1" applyProtection="1">
      <alignment horizontal="center"/>
      <protection hidden="1"/>
    </xf>
    <xf numFmtId="0" fontId="26" fillId="0" borderId="113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103" xfId="0" applyFont="1" applyBorder="1" applyAlignment="1" applyProtection="1">
      <alignment horizontal="left"/>
      <protection hidden="1"/>
    </xf>
    <xf numFmtId="0" fontId="26" fillId="0" borderId="104" xfId="0" applyFont="1" applyBorder="1" applyAlignment="1" applyProtection="1">
      <alignment horizontal="left"/>
      <protection hidden="1"/>
    </xf>
    <xf numFmtId="0" fontId="26" fillId="0" borderId="105" xfId="0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 horizontal="center"/>
      <protection hidden="1"/>
    </xf>
    <xf numFmtId="0" fontId="26" fillId="0" borderId="93" xfId="0" applyFont="1" applyBorder="1" applyAlignment="1" applyProtection="1">
      <alignment horizontal="left"/>
      <protection hidden="1"/>
    </xf>
    <xf numFmtId="0" fontId="26" fillId="0" borderId="77" xfId="0" applyFont="1" applyBorder="1" applyAlignment="1" applyProtection="1">
      <alignment horizontal="left"/>
      <protection hidden="1"/>
    </xf>
    <xf numFmtId="0" fontId="26" fillId="0" borderId="36" xfId="0" applyFont="1" applyBorder="1" applyAlignment="1" applyProtection="1">
      <alignment horizontal="left"/>
      <protection hidden="1"/>
    </xf>
    <xf numFmtId="0" fontId="26" fillId="0" borderId="115" xfId="0" applyFont="1" applyBorder="1" applyAlignment="1" applyProtection="1">
      <alignment horizontal="center"/>
      <protection hidden="1"/>
    </xf>
    <xf numFmtId="0" fontId="26" fillId="0" borderId="83" xfId="0" applyFont="1" applyBorder="1" applyAlignment="1" applyProtection="1">
      <alignment horizontal="center"/>
      <protection hidden="1"/>
    </xf>
    <xf numFmtId="0" fontId="26" fillId="0" borderId="99" xfId="0" applyFont="1" applyBorder="1" applyAlignment="1" applyProtection="1">
      <alignment horizontal="center"/>
      <protection hidden="1"/>
    </xf>
    <xf numFmtId="0" fontId="26" fillId="0" borderId="36" xfId="0" applyFont="1" applyBorder="1" applyAlignment="1" applyProtection="1">
      <alignment horizontal="center"/>
      <protection hidden="1"/>
    </xf>
    <xf numFmtId="0" fontId="27" fillId="0" borderId="96" xfId="0" applyFont="1" applyBorder="1" applyAlignment="1" applyProtection="1">
      <alignment horizontal="left" vertical="center"/>
      <protection hidden="1"/>
    </xf>
    <xf numFmtId="0" fontId="27" fillId="0" borderId="90" xfId="0" applyFont="1" applyBorder="1" applyAlignment="1" applyProtection="1">
      <alignment horizontal="left" vertical="center"/>
      <protection hidden="1"/>
    </xf>
    <xf numFmtId="0" fontId="27" fillId="0" borderId="91" xfId="0" applyFont="1" applyBorder="1" applyAlignment="1" applyProtection="1">
      <alignment horizontal="left" vertical="center"/>
      <protection hidden="1"/>
    </xf>
    <xf numFmtId="0" fontId="27" fillId="0" borderId="115" xfId="0" applyFont="1" applyBorder="1" applyAlignment="1" applyProtection="1">
      <alignment horizontal="center"/>
      <protection hidden="1"/>
    </xf>
    <xf numFmtId="0" fontId="27" fillId="0" borderId="83" xfId="0" applyFont="1" applyBorder="1" applyAlignment="1" applyProtection="1">
      <alignment horizontal="center"/>
      <protection hidden="1"/>
    </xf>
    <xf numFmtId="0" fontId="26" fillId="0" borderId="103" xfId="0" applyFont="1" applyBorder="1" applyAlignment="1" applyProtection="1">
      <alignment horizontal="center"/>
      <protection hidden="1"/>
    </xf>
    <xf numFmtId="0" fontId="26" fillId="0" borderId="104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7" fillId="0" borderId="78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93" xfId="0" applyFont="1" applyBorder="1" applyAlignment="1" applyProtection="1">
      <alignment horizontal="center" vertical="center"/>
      <protection hidden="1"/>
    </xf>
    <xf numFmtId="0" fontId="27" fillId="0" borderId="77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89" xfId="0" applyFont="1" applyBorder="1" applyAlignment="1" applyProtection="1">
      <alignment horizontal="center" vertical="center"/>
      <protection hidden="1"/>
    </xf>
    <xf numFmtId="0" fontId="27" fillId="0" borderId="79" xfId="0" applyFont="1" applyBorder="1" applyAlignment="1" applyProtection="1">
      <alignment horizontal="center" vertical="center"/>
      <protection hidden="1"/>
    </xf>
    <xf numFmtId="0" fontId="27" fillId="0" borderId="88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7" fillId="0" borderId="20" xfId="0" applyFont="1" applyBorder="1" applyAlignment="1" applyProtection="1">
      <alignment horizontal="left"/>
      <protection hidden="1"/>
    </xf>
    <xf numFmtId="0" fontId="27" fillId="0" borderId="26" xfId="0" applyFont="1" applyBorder="1" applyAlignment="1" applyProtection="1">
      <alignment horizontal="left"/>
      <protection hidden="1"/>
    </xf>
    <xf numFmtId="0" fontId="27" fillId="0" borderId="37" xfId="0" applyFont="1" applyBorder="1" applyAlignment="1" applyProtection="1">
      <alignment horizont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/>
      <protection hidden="1"/>
    </xf>
    <xf numFmtId="0" fontId="27" fillId="0" borderId="78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6" fillId="0" borderId="50" xfId="0" applyFont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horizontal="center" vertical="center"/>
      <protection hidden="1"/>
    </xf>
    <xf numFmtId="0" fontId="26" fillId="0" borderId="50" xfId="0" applyFont="1" applyBorder="1" applyAlignment="1" applyProtection="1">
      <alignment horizontal="center" vertical="center" wrapText="1"/>
      <protection hidden="1"/>
    </xf>
    <xf numFmtId="0" fontId="26" fillId="0" borderId="37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6" fillId="0" borderId="92" xfId="0" applyFont="1" applyBorder="1" applyAlignment="1" applyProtection="1">
      <alignment horizontal="center" vertical="center"/>
      <protection hidden="1"/>
    </xf>
    <xf numFmtId="0" fontId="26" fillId="0" borderId="88" xfId="0" applyFont="1" applyBorder="1" applyAlignment="1" applyProtection="1">
      <alignment horizontal="center" vertical="center"/>
      <protection hidden="1"/>
    </xf>
    <xf numFmtId="0" fontId="27" fillId="0" borderId="117" xfId="0" applyFont="1" applyBorder="1" applyAlignment="1" applyProtection="1">
      <alignment horizontal="center" vertical="center"/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2" xfId="0" applyFont="1" applyBorder="1" applyAlignment="1" applyProtection="1">
      <alignment horizontal="center" vertical="center"/>
      <protection hidden="1"/>
    </xf>
    <xf numFmtId="0" fontId="26" fillId="0" borderId="96" xfId="0" applyFont="1" applyBorder="1" applyAlignment="1" applyProtection="1">
      <alignment horizontal="center" vertical="center"/>
      <protection hidden="1"/>
    </xf>
    <xf numFmtId="0" fontId="26" fillId="0" borderId="90" xfId="0" applyFont="1" applyBorder="1" applyAlignment="1" applyProtection="1">
      <alignment horizontal="center" vertical="center"/>
      <protection hidden="1"/>
    </xf>
    <xf numFmtId="0" fontId="26" fillId="0" borderId="91" xfId="0" applyFont="1" applyBorder="1" applyAlignment="1" applyProtection="1">
      <alignment horizontal="center" vertical="center"/>
      <protection hidden="1"/>
    </xf>
    <xf numFmtId="0" fontId="26" fillId="0" borderId="93" xfId="0" applyFont="1" applyBorder="1" applyAlignment="1" applyProtection="1">
      <alignment horizontal="center" vertical="center"/>
      <protection hidden="1"/>
    </xf>
    <xf numFmtId="0" fontId="26" fillId="0" borderId="77" xfId="0" applyFont="1" applyBorder="1" applyAlignment="1" applyProtection="1">
      <alignment horizontal="center" vertical="center"/>
      <protection hidden="1"/>
    </xf>
    <xf numFmtId="0" fontId="26" fillId="0" borderId="36" xfId="0" applyFont="1" applyBorder="1" applyAlignment="1" applyProtection="1">
      <alignment horizontal="center" vertical="center"/>
      <protection hidden="1"/>
    </xf>
    <xf numFmtId="0" fontId="27" fillId="0" borderId="118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7" fillId="0" borderId="11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6" fillId="0" borderId="74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5305425</xdr:colOff>
      <xdr:row>37</xdr:row>
      <xdr:rowOff>95250</xdr:rowOff>
    </xdr:from>
    <xdr:to>
      <xdr:col>0</xdr:col>
      <xdr:colOff>7239000</xdr:colOff>
      <xdr:row>42</xdr:row>
      <xdr:rowOff>57150</xdr:rowOff>
    </xdr:to>
    <xdr:pic>
      <xdr:nvPicPr>
        <xdr:cNvPr id="1" name="Picture 2" descr="kh-small-logo-opt-25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4198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133</xdr:row>
      <xdr:rowOff>161925</xdr:rowOff>
    </xdr:from>
    <xdr:to>
      <xdr:col>14</xdr:col>
      <xdr:colOff>1724025</xdr:colOff>
      <xdr:row>139</xdr:row>
      <xdr:rowOff>9525</xdr:rowOff>
    </xdr:to>
    <xdr:pic>
      <xdr:nvPicPr>
        <xdr:cNvPr id="1" name="Picture 2" descr="kh-small-logo-opt-25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22821900"/>
          <a:ext cx="1905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0.8515625" style="0" customWidth="1"/>
  </cols>
  <sheetData>
    <row r="1" ht="27.75" customHeight="1">
      <c r="A1" s="451" t="s">
        <v>129</v>
      </c>
    </row>
    <row r="2" ht="12.75" customHeight="1">
      <c r="A2" s="451"/>
    </row>
    <row r="3" ht="21" customHeight="1">
      <c r="A3" s="27" t="s">
        <v>303</v>
      </c>
    </row>
    <row r="4" ht="12.75">
      <c r="A4" s="28" t="s">
        <v>142</v>
      </c>
    </row>
    <row r="5" ht="12.75">
      <c r="A5" s="29"/>
    </row>
    <row r="6" ht="12.75">
      <c r="A6" s="29"/>
    </row>
    <row r="7" ht="15.75">
      <c r="A7" s="27" t="s">
        <v>129</v>
      </c>
    </row>
    <row r="8" ht="12.75">
      <c r="A8" s="29" t="s">
        <v>143</v>
      </c>
    </row>
    <row r="9" ht="12.75">
      <c r="A9" s="29" t="s">
        <v>131</v>
      </c>
    </row>
    <row r="10" ht="12.75">
      <c r="A10" s="29"/>
    </row>
    <row r="11" ht="12.75">
      <c r="A11" s="29" t="s">
        <v>132</v>
      </c>
    </row>
    <row r="12" ht="12.75">
      <c r="A12" s="29"/>
    </row>
    <row r="13" ht="12.75">
      <c r="A13" s="29" t="s">
        <v>130</v>
      </c>
    </row>
    <row r="14" ht="12.75">
      <c r="A14" s="29" t="s">
        <v>128</v>
      </c>
    </row>
    <row r="15" ht="12.75">
      <c r="A15" s="29"/>
    </row>
    <row r="16" ht="12.75">
      <c r="A16" s="29" t="s">
        <v>133</v>
      </c>
    </row>
    <row r="17" ht="12.75">
      <c r="A17" s="29"/>
    </row>
    <row r="18" ht="12.75">
      <c r="A18" s="29" t="s">
        <v>98</v>
      </c>
    </row>
    <row r="19" ht="12.75">
      <c r="A19" s="29"/>
    </row>
    <row r="20" ht="12.75">
      <c r="A20" s="29" t="s">
        <v>304</v>
      </c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 t="s">
        <v>305</v>
      </c>
    </row>
    <row r="26" ht="12.75">
      <c r="A26" s="29"/>
    </row>
    <row r="27" ht="12.75">
      <c r="A27" s="29"/>
    </row>
    <row r="28" ht="12.75">
      <c r="A28" s="30"/>
    </row>
    <row r="29" ht="12.75">
      <c r="A29" s="31"/>
    </row>
    <row r="30" ht="12.75">
      <c r="A30" s="31"/>
    </row>
    <row r="31" ht="12.75">
      <c r="A31" s="31"/>
    </row>
    <row r="32" ht="12.75">
      <c r="A32" s="31" t="s">
        <v>88</v>
      </c>
    </row>
    <row r="33" ht="12.75">
      <c r="A33" s="32"/>
    </row>
    <row r="34" ht="12.75">
      <c r="A34" s="32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</sheetData>
  <sheetProtection password="CE80" sheet="1"/>
  <mergeCells count="1">
    <mergeCell ref="A1:A2"/>
  </mergeCells>
  <printOptions/>
  <pageMargins left="0.45" right="0.6" top="1" bottom="1" header="0.5" footer="0.5"/>
  <pageSetup horizontalDpi="300" verticalDpi="300" orientation="portrait" paperSize="9" r:id="rId2"/>
  <headerFooter alignWithMargins="0"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4" max="4" width="34.8515625" style="0" customWidth="1"/>
    <col min="5" max="5" width="12.7109375" style="0" customWidth="1"/>
    <col min="6" max="6" width="13.8515625" style="0" customWidth="1"/>
    <col min="7" max="8" width="14.8515625" style="0" customWidth="1"/>
    <col min="9" max="9" width="14.28125" style="0" customWidth="1"/>
    <col min="10" max="10" width="11.140625" style="0" customWidth="1"/>
    <col min="11" max="11" width="12.140625" style="0" customWidth="1"/>
    <col min="12" max="12" width="2.8515625" style="0" customWidth="1"/>
    <col min="13" max="13" width="6.28125" style="0" customWidth="1"/>
    <col min="15" max="15" width="31.421875" style="0" customWidth="1"/>
    <col min="16" max="16" width="12.28125" style="0" customWidth="1"/>
    <col min="17" max="17" width="14.8515625" style="0" customWidth="1"/>
    <col min="18" max="18" width="13.28125" style="0" customWidth="1"/>
    <col min="19" max="19" width="17.28125" style="0" customWidth="1"/>
  </cols>
  <sheetData>
    <row r="1" spans="1:19" ht="15.75">
      <c r="A1" s="178"/>
      <c r="B1" s="474" t="s">
        <v>129</v>
      </c>
      <c r="C1" s="474"/>
      <c r="D1" s="474"/>
      <c r="E1" s="474"/>
      <c r="F1" s="474"/>
      <c r="G1" s="178"/>
      <c r="H1" s="178"/>
      <c r="I1" s="178"/>
      <c r="J1" s="178"/>
      <c r="K1" s="178"/>
      <c r="L1" s="178"/>
      <c r="M1" s="322"/>
      <c r="N1" s="322"/>
      <c r="O1" s="322"/>
      <c r="P1" s="322"/>
      <c r="Q1" s="322"/>
      <c r="R1" s="322"/>
      <c r="S1" s="322"/>
    </row>
    <row r="2" spans="1:19" ht="12.75">
      <c r="A2" s="323"/>
      <c r="B2" s="548" t="s">
        <v>316</v>
      </c>
      <c r="C2" s="548"/>
      <c r="D2" s="325"/>
      <c r="E2" s="325"/>
      <c r="F2" s="325"/>
      <c r="G2" s="325"/>
      <c r="H2" s="325"/>
      <c r="I2" s="325"/>
      <c r="J2" s="323"/>
      <c r="K2" s="323"/>
      <c r="L2" s="323"/>
      <c r="M2" s="495" t="s">
        <v>317</v>
      </c>
      <c r="N2" s="495"/>
      <c r="O2" s="495"/>
      <c r="P2" s="322"/>
      <c r="Q2" s="322"/>
      <c r="R2" s="322"/>
      <c r="S2" s="322"/>
    </row>
    <row r="3" spans="1:19" ht="13.5" thickBot="1">
      <c r="A3" s="323"/>
      <c r="B3" s="327" t="s">
        <v>318</v>
      </c>
      <c r="C3" s="324"/>
      <c r="D3" s="325"/>
      <c r="E3" s="325"/>
      <c r="F3" s="325"/>
      <c r="G3" s="325"/>
      <c r="H3" s="325"/>
      <c r="I3" s="325"/>
      <c r="J3" s="323"/>
      <c r="K3" s="323"/>
      <c r="L3" s="323"/>
      <c r="M3" s="322" t="s">
        <v>319</v>
      </c>
      <c r="N3" s="322"/>
      <c r="O3" s="322"/>
      <c r="P3" s="322"/>
      <c r="Q3" s="322"/>
      <c r="R3" s="322"/>
      <c r="S3" s="322"/>
    </row>
    <row r="4" spans="1:19" ht="14.25" thickBot="1" thickTop="1">
      <c r="A4" s="323"/>
      <c r="B4" s="539" t="s">
        <v>320</v>
      </c>
      <c r="C4" s="539"/>
      <c r="D4" s="539"/>
      <c r="E4" s="539" t="s">
        <v>321</v>
      </c>
      <c r="F4" s="541" t="s">
        <v>322</v>
      </c>
      <c r="G4" s="541"/>
      <c r="H4" s="541" t="s">
        <v>323</v>
      </c>
      <c r="I4" s="541"/>
      <c r="J4" s="323"/>
      <c r="K4" s="323"/>
      <c r="L4" s="323"/>
      <c r="M4" s="328"/>
      <c r="N4" s="328"/>
      <c r="O4" s="328"/>
      <c r="P4" s="328"/>
      <c r="Q4" s="328"/>
      <c r="R4" s="328"/>
      <c r="S4" s="328"/>
    </row>
    <row r="5" spans="1:19" ht="14.25" thickBot="1" thickTop="1">
      <c r="A5" s="323"/>
      <c r="B5" s="540"/>
      <c r="C5" s="540"/>
      <c r="D5" s="540"/>
      <c r="E5" s="540"/>
      <c r="F5" s="329" t="s">
        <v>324</v>
      </c>
      <c r="G5" s="329" t="s">
        <v>546</v>
      </c>
      <c r="H5" s="329" t="s">
        <v>324</v>
      </c>
      <c r="I5" s="329" t="s">
        <v>546</v>
      </c>
      <c r="J5" s="323"/>
      <c r="K5" s="323"/>
      <c r="L5" s="323"/>
      <c r="M5" s="542"/>
      <c r="N5" s="543"/>
      <c r="O5" s="543"/>
      <c r="P5" s="531" t="s">
        <v>325</v>
      </c>
      <c r="Q5" s="528"/>
      <c r="R5" s="531" t="s">
        <v>326</v>
      </c>
      <c r="S5" s="533"/>
    </row>
    <row r="6" spans="1:19" ht="14.25" thickBot="1" thickTop="1">
      <c r="A6" s="323"/>
      <c r="B6" s="536" t="s">
        <v>327</v>
      </c>
      <c r="C6" s="536"/>
      <c r="D6" s="536"/>
      <c r="E6" s="335" t="s">
        <v>328</v>
      </c>
      <c r="F6" s="336">
        <v>534604</v>
      </c>
      <c r="G6" s="336"/>
      <c r="H6" s="336">
        <v>11919</v>
      </c>
      <c r="I6" s="336"/>
      <c r="J6" s="323"/>
      <c r="K6" s="323"/>
      <c r="L6" s="323"/>
      <c r="M6" s="542"/>
      <c r="N6" s="543"/>
      <c r="O6" s="543"/>
      <c r="P6" s="531"/>
      <c r="Q6" s="528"/>
      <c r="R6" s="531"/>
      <c r="S6" s="533"/>
    </row>
    <row r="7" spans="1:19" ht="13.5" thickBot="1">
      <c r="A7" s="323"/>
      <c r="B7" s="537" t="s">
        <v>329</v>
      </c>
      <c r="C7" s="537"/>
      <c r="D7" s="537"/>
      <c r="E7" s="329" t="s">
        <v>328</v>
      </c>
      <c r="F7" s="337">
        <v>3922</v>
      </c>
      <c r="G7" s="338">
        <v>776816</v>
      </c>
      <c r="H7" s="338">
        <v>172</v>
      </c>
      <c r="I7" s="338">
        <v>907541</v>
      </c>
      <c r="J7" s="323"/>
      <c r="K7" s="323"/>
      <c r="L7" s="323"/>
      <c r="M7" s="486" t="s">
        <v>330</v>
      </c>
      <c r="N7" s="487"/>
      <c r="O7" s="488"/>
      <c r="P7" s="342"/>
      <c r="Q7" s="343"/>
      <c r="R7" s="342"/>
      <c r="S7" s="344"/>
    </row>
    <row r="8" spans="1:19" ht="14.25" thickBot="1" thickTop="1">
      <c r="A8" s="323"/>
      <c r="B8" s="538" t="s">
        <v>331</v>
      </c>
      <c r="C8" s="538"/>
      <c r="D8" s="538"/>
      <c r="E8" s="345"/>
      <c r="F8" s="346">
        <f>F6+F7-0.6</f>
        <v>538525.4</v>
      </c>
      <c r="G8" s="345">
        <f>G7</f>
        <v>776816</v>
      </c>
      <c r="H8" s="345">
        <f>H6+H7-0.1</f>
        <v>12090.9</v>
      </c>
      <c r="I8" s="345">
        <f>I7</f>
        <v>907541</v>
      </c>
      <c r="J8" s="323"/>
      <c r="K8" s="323"/>
      <c r="L8" s="323"/>
      <c r="M8" s="347"/>
      <c r="N8" s="490" t="s">
        <v>332</v>
      </c>
      <c r="O8" s="491"/>
      <c r="P8" s="349"/>
      <c r="Q8" s="350"/>
      <c r="R8" s="349"/>
      <c r="S8" s="351"/>
    </row>
    <row r="9" spans="1:19" ht="14.25" thickBot="1" thickTop="1">
      <c r="A9" s="323"/>
      <c r="B9" s="323"/>
      <c r="C9" s="323"/>
      <c r="D9" s="323"/>
      <c r="E9" s="323"/>
      <c r="F9" s="352" t="str">
        <f>IF(SUM(F8+G8)=AKTIVET!D8,"OK","Nuk Rakordon")</f>
        <v>OK</v>
      </c>
      <c r="G9" s="323"/>
      <c r="H9" s="352" t="str">
        <f>IF(H8+I8=AKTIVET!E8,"OK","Nuk Rakordon")</f>
        <v>OK</v>
      </c>
      <c r="I9" s="323"/>
      <c r="J9" s="323"/>
      <c r="K9" s="323"/>
      <c r="L9" s="323"/>
      <c r="M9" s="347"/>
      <c r="N9" s="490" t="s">
        <v>333</v>
      </c>
      <c r="O9" s="491"/>
      <c r="P9" s="349"/>
      <c r="Q9" s="350"/>
      <c r="R9" s="349"/>
      <c r="S9" s="351"/>
    </row>
    <row r="10" spans="1:19" ht="13.5" thickTop="1">
      <c r="A10" s="323"/>
      <c r="B10" s="323" t="s">
        <v>334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47"/>
      <c r="N10" s="490" t="s">
        <v>335</v>
      </c>
      <c r="O10" s="491"/>
      <c r="P10" s="349"/>
      <c r="Q10" s="350"/>
      <c r="R10" s="349"/>
      <c r="S10" s="351"/>
    </row>
    <row r="11" spans="1:19" ht="12.75">
      <c r="A11" s="323"/>
      <c r="B11" s="323" t="s">
        <v>336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47"/>
      <c r="N11" s="490" t="s">
        <v>337</v>
      </c>
      <c r="O11" s="491"/>
      <c r="P11" s="349"/>
      <c r="Q11" s="350"/>
      <c r="R11" s="349"/>
      <c r="S11" s="351"/>
    </row>
    <row r="12" spans="1:19" ht="12.7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489" t="s">
        <v>338</v>
      </c>
      <c r="N12" s="490"/>
      <c r="O12" s="491"/>
      <c r="P12" s="349"/>
      <c r="Q12" s="350">
        <f>SUM(Q8:Q11)</f>
        <v>0</v>
      </c>
      <c r="R12" s="349"/>
      <c r="S12" s="351">
        <f>SUM(S8:S11)</f>
        <v>0</v>
      </c>
    </row>
    <row r="13" spans="1:19" ht="12.75">
      <c r="A13" s="323"/>
      <c r="B13" s="535" t="s">
        <v>339</v>
      </c>
      <c r="C13" s="535"/>
      <c r="D13" s="323"/>
      <c r="E13" s="323"/>
      <c r="F13" s="323"/>
      <c r="G13" s="323"/>
      <c r="H13" s="323"/>
      <c r="I13" s="323"/>
      <c r="J13" s="323"/>
      <c r="K13" s="323"/>
      <c r="L13" s="323"/>
      <c r="M13" s="489" t="s">
        <v>340</v>
      </c>
      <c r="N13" s="490"/>
      <c r="O13" s="491"/>
      <c r="P13" s="349"/>
      <c r="Q13" s="350"/>
      <c r="R13" s="349"/>
      <c r="S13" s="351"/>
    </row>
    <row r="14" spans="1:19" ht="12.75">
      <c r="A14" s="323"/>
      <c r="B14" s="323" t="s">
        <v>341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47"/>
      <c r="N14" s="490" t="s">
        <v>342</v>
      </c>
      <c r="O14" s="491"/>
      <c r="P14" s="349"/>
      <c r="Q14" s="350"/>
      <c r="R14" s="349"/>
      <c r="S14" s="351"/>
    </row>
    <row r="15" spans="1:19" ht="12.75">
      <c r="A15" s="323"/>
      <c r="B15" s="323" t="s">
        <v>343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47"/>
      <c r="N15" s="490" t="s">
        <v>344</v>
      </c>
      <c r="O15" s="491"/>
      <c r="P15" s="349"/>
      <c r="Q15" s="350"/>
      <c r="R15" s="349"/>
      <c r="S15" s="351"/>
    </row>
    <row r="16" spans="1:19" ht="13.5" thickBot="1">
      <c r="A16" s="323"/>
      <c r="B16" s="323" t="s">
        <v>345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492" t="s">
        <v>346</v>
      </c>
      <c r="N16" s="493"/>
      <c r="O16" s="494"/>
      <c r="P16" s="357"/>
      <c r="Q16" s="358">
        <f>Q14+Q15</f>
        <v>0</v>
      </c>
      <c r="R16" s="357"/>
      <c r="S16" s="359">
        <f>S14+S15</f>
        <v>0</v>
      </c>
    </row>
    <row r="17" spans="1:19" ht="13.5" thickBot="1">
      <c r="A17" s="323"/>
      <c r="B17" s="360"/>
      <c r="C17" s="360"/>
      <c r="D17" s="360"/>
      <c r="E17" s="360"/>
      <c r="F17" s="360"/>
      <c r="G17" s="360"/>
      <c r="H17" s="360"/>
      <c r="I17" s="323"/>
      <c r="J17" s="323"/>
      <c r="K17" s="323"/>
      <c r="L17" s="323"/>
      <c r="M17" s="499" t="s">
        <v>347</v>
      </c>
      <c r="N17" s="500"/>
      <c r="O17" s="500"/>
      <c r="P17" s="328"/>
      <c r="Q17" s="328">
        <f>Q12+Q16</f>
        <v>0</v>
      </c>
      <c r="R17" s="328"/>
      <c r="S17" s="361">
        <f>S12+S16</f>
        <v>0</v>
      </c>
    </row>
    <row r="18" spans="1:19" ht="14.25" thickBot="1" thickTop="1">
      <c r="A18" s="323"/>
      <c r="B18" s="527" t="s">
        <v>348</v>
      </c>
      <c r="C18" s="528"/>
      <c r="D18" s="528"/>
      <c r="E18" s="531" t="s">
        <v>325</v>
      </c>
      <c r="F18" s="528"/>
      <c r="G18" s="531" t="s">
        <v>326</v>
      </c>
      <c r="H18" s="533"/>
      <c r="I18" s="323"/>
      <c r="J18" s="323"/>
      <c r="K18" s="323"/>
      <c r="L18" s="323"/>
      <c r="M18" s="349"/>
      <c r="N18" s="349"/>
      <c r="O18" s="349"/>
      <c r="P18" s="349"/>
      <c r="Q18" s="352" t="str">
        <f>IF(Q17='DETYRMET DHE KAPITALI'!E12,"OK","Nuk Rakordon")</f>
        <v>OK</v>
      </c>
      <c r="R18" s="349"/>
      <c r="S18" s="352" t="str">
        <f>IF(S17='DETYRMET DHE KAPITALI'!D12,"OK","Nuk Rakordon")</f>
        <v>OK</v>
      </c>
    </row>
    <row r="19" spans="1:19" ht="14.25" thickBot="1" thickTop="1">
      <c r="A19" s="323"/>
      <c r="B19" s="529"/>
      <c r="C19" s="530"/>
      <c r="D19" s="530"/>
      <c r="E19" s="532"/>
      <c r="F19" s="530"/>
      <c r="G19" s="532"/>
      <c r="H19" s="534"/>
      <c r="I19" s="323"/>
      <c r="J19" s="323"/>
      <c r="K19" s="323"/>
      <c r="L19" s="323"/>
      <c r="M19" s="326" t="s">
        <v>350</v>
      </c>
      <c r="N19" s="326"/>
      <c r="O19" s="326"/>
      <c r="P19" s="322"/>
      <c r="Q19" s="322"/>
      <c r="R19" s="322"/>
      <c r="S19" s="322"/>
    </row>
    <row r="20" spans="1:19" ht="13.5" thickTop="1">
      <c r="A20" s="323"/>
      <c r="B20" s="519" t="s">
        <v>349</v>
      </c>
      <c r="C20" s="520"/>
      <c r="D20" s="521"/>
      <c r="E20" s="365"/>
      <c r="F20" s="366">
        <v>2305252</v>
      </c>
      <c r="G20" s="365"/>
      <c r="H20" s="367">
        <v>1689832</v>
      </c>
      <c r="I20" s="323"/>
      <c r="J20" s="323"/>
      <c r="K20" s="323"/>
      <c r="L20" s="323"/>
      <c r="M20" s="368" t="s">
        <v>352</v>
      </c>
      <c r="N20" s="368"/>
      <c r="O20" s="368"/>
      <c r="P20" s="322"/>
      <c r="Q20" s="322"/>
      <c r="R20" s="322"/>
      <c r="S20" s="322"/>
    </row>
    <row r="21" spans="1:19" ht="13.5" thickBot="1">
      <c r="A21" s="323"/>
      <c r="B21" s="369" t="s">
        <v>351</v>
      </c>
      <c r="C21" s="325"/>
      <c r="D21" s="370"/>
      <c r="E21" s="325"/>
      <c r="F21" s="370"/>
      <c r="G21" s="325"/>
      <c r="H21" s="371"/>
      <c r="I21" s="323"/>
      <c r="J21" s="323"/>
      <c r="K21" s="323"/>
      <c r="L21" s="323"/>
      <c r="M21" s="328"/>
      <c r="N21" s="328"/>
      <c r="O21" s="328"/>
      <c r="P21" s="328"/>
      <c r="Q21" s="328"/>
      <c r="R21" s="328"/>
      <c r="S21" s="328"/>
    </row>
    <row r="22" spans="1:19" ht="13.5" thickTop="1">
      <c r="A22" s="323"/>
      <c r="B22" s="369" t="s">
        <v>353</v>
      </c>
      <c r="C22" s="325"/>
      <c r="D22" s="370"/>
      <c r="E22" s="325"/>
      <c r="F22" s="370"/>
      <c r="G22" s="325"/>
      <c r="H22" s="371"/>
      <c r="I22" s="323"/>
      <c r="J22" s="323"/>
      <c r="K22" s="323"/>
      <c r="L22" s="323"/>
      <c r="M22" s="330"/>
      <c r="N22" s="331"/>
      <c r="O22" s="331"/>
      <c r="P22" s="551" t="s">
        <v>325</v>
      </c>
      <c r="Q22" s="552"/>
      <c r="R22" s="551" t="s">
        <v>326</v>
      </c>
      <c r="S22" s="553"/>
    </row>
    <row r="23" spans="1:19" ht="13.5" thickBot="1">
      <c r="A23" s="323"/>
      <c r="B23" s="372" t="s">
        <v>354</v>
      </c>
      <c r="C23" s="360"/>
      <c r="D23" s="373"/>
      <c r="E23" s="360"/>
      <c r="F23" s="373"/>
      <c r="G23" s="360"/>
      <c r="H23" s="374"/>
      <c r="I23" s="323"/>
      <c r="J23" s="323"/>
      <c r="K23" s="323"/>
      <c r="L23" s="323"/>
      <c r="M23" s="330"/>
      <c r="N23" s="331"/>
      <c r="O23" s="331"/>
      <c r="P23" s="332"/>
      <c r="Q23" s="333"/>
      <c r="R23" s="332"/>
      <c r="S23" s="334"/>
    </row>
    <row r="24" spans="1:19" ht="14.25" thickBot="1" thickTop="1">
      <c r="A24" s="323"/>
      <c r="B24" s="522" t="s">
        <v>331</v>
      </c>
      <c r="C24" s="523"/>
      <c r="D24" s="523"/>
      <c r="E24" s="375"/>
      <c r="F24" s="375">
        <f>SUM(F20:F23)</f>
        <v>2305252</v>
      </c>
      <c r="G24" s="375"/>
      <c r="H24" s="376">
        <f>SUM(H20:H23)</f>
        <v>1689832</v>
      </c>
      <c r="I24" s="323"/>
      <c r="J24" s="323"/>
      <c r="K24" s="323"/>
      <c r="L24" s="323"/>
      <c r="M24" s="339" t="s">
        <v>355</v>
      </c>
      <c r="N24" s="340"/>
      <c r="O24" s="340"/>
      <c r="P24" s="377"/>
      <c r="Q24" s="342"/>
      <c r="R24" s="377"/>
      <c r="S24" s="344"/>
    </row>
    <row r="25" spans="1:19" ht="14.25" thickBot="1" thickTop="1">
      <c r="A25" s="323"/>
      <c r="B25" s="323"/>
      <c r="C25" s="323"/>
      <c r="D25" s="323"/>
      <c r="E25" s="323"/>
      <c r="F25" s="352" t="str">
        <f>IF(F24=AKTIVET!E14,"OK","Nuk Rakordon")</f>
        <v>OK</v>
      </c>
      <c r="G25" s="323"/>
      <c r="H25" s="352" t="str">
        <f>IF(H24=AKTIVET!D14,"OK","Nuk Rakordon")</f>
        <v>OK</v>
      </c>
      <c r="I25" s="323"/>
      <c r="J25" s="323"/>
      <c r="K25" s="323"/>
      <c r="L25" s="323"/>
      <c r="M25" s="347"/>
      <c r="N25" s="327" t="s">
        <v>356</v>
      </c>
      <c r="O25" s="327"/>
      <c r="P25" s="378"/>
      <c r="Q25" s="349">
        <v>539880</v>
      </c>
      <c r="R25" s="378"/>
      <c r="S25" s="351">
        <v>4093248</v>
      </c>
    </row>
    <row r="26" spans="1:19" ht="13.5" thickTop="1">
      <c r="A26" s="323"/>
      <c r="B26" s="379" t="s">
        <v>357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53" t="s">
        <v>50</v>
      </c>
      <c r="N26" s="327"/>
      <c r="O26" s="327"/>
      <c r="P26" s="378"/>
      <c r="Q26" s="349"/>
      <c r="R26" s="378"/>
      <c r="S26" s="351"/>
    </row>
    <row r="27" spans="1:19" ht="12.75">
      <c r="A27" s="323"/>
      <c r="B27" s="323" t="s">
        <v>359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47"/>
      <c r="N27" s="327" t="s">
        <v>358</v>
      </c>
      <c r="O27" s="327"/>
      <c r="P27" s="378"/>
      <c r="Q27" s="349">
        <v>1801859</v>
      </c>
      <c r="R27" s="378"/>
      <c r="S27" s="351">
        <v>88039</v>
      </c>
    </row>
    <row r="28" spans="1:19" ht="13.5" thickBot="1">
      <c r="A28" s="323"/>
      <c r="B28" s="360"/>
      <c r="C28" s="360"/>
      <c r="D28" s="360"/>
      <c r="E28" s="360"/>
      <c r="F28" s="360"/>
      <c r="G28" s="360"/>
      <c r="H28" s="360"/>
      <c r="I28" s="323"/>
      <c r="J28" s="323"/>
      <c r="K28" s="323"/>
      <c r="L28" s="323"/>
      <c r="M28" s="347"/>
      <c r="N28" s="349" t="s">
        <v>360</v>
      </c>
      <c r="O28" s="349"/>
      <c r="P28" s="378"/>
      <c r="Q28" s="349"/>
      <c r="R28" s="378"/>
      <c r="S28" s="351"/>
    </row>
    <row r="29" spans="1:19" ht="13.5" thickTop="1">
      <c r="A29" s="323"/>
      <c r="B29" s="330"/>
      <c r="C29" s="331"/>
      <c r="D29" s="331"/>
      <c r="E29" s="551" t="s">
        <v>325</v>
      </c>
      <c r="F29" s="552"/>
      <c r="G29" s="551" t="s">
        <v>326</v>
      </c>
      <c r="H29" s="553"/>
      <c r="I29" s="323"/>
      <c r="J29" s="323"/>
      <c r="K29" s="323"/>
      <c r="L29" s="323"/>
      <c r="M29" s="504" t="s">
        <v>361</v>
      </c>
      <c r="N29" s="505"/>
      <c r="O29" s="511"/>
      <c r="P29" s="380"/>
      <c r="Q29" s="381">
        <f>Q27+Q28</f>
        <v>1801859</v>
      </c>
      <c r="R29" s="380"/>
      <c r="S29" s="382">
        <f>S27+S28</f>
        <v>88039</v>
      </c>
    </row>
    <row r="30" spans="1:19" ht="13.5" thickBot="1">
      <c r="A30" s="323"/>
      <c r="B30" s="383"/>
      <c r="C30" s="384"/>
      <c r="D30" s="384"/>
      <c r="E30" s="363"/>
      <c r="F30" s="362"/>
      <c r="G30" s="363"/>
      <c r="H30" s="364"/>
      <c r="I30" s="323"/>
      <c r="J30" s="323"/>
      <c r="K30" s="323"/>
      <c r="L30" s="323"/>
      <c r="M30" s="353" t="s">
        <v>51</v>
      </c>
      <c r="N30" s="327"/>
      <c r="O30" s="327"/>
      <c r="P30" s="378"/>
      <c r="Q30" s="349"/>
      <c r="R30" s="378"/>
      <c r="S30" s="351"/>
    </row>
    <row r="31" spans="1:19" ht="13.5" thickTop="1">
      <c r="A31" s="323"/>
      <c r="B31" s="385" t="s">
        <v>363</v>
      </c>
      <c r="C31" s="386"/>
      <c r="D31" s="387"/>
      <c r="E31" s="349"/>
      <c r="F31" s="388"/>
      <c r="G31" s="349"/>
      <c r="H31" s="351"/>
      <c r="I31" s="323"/>
      <c r="J31" s="323"/>
      <c r="K31" s="323"/>
      <c r="L31" s="323"/>
      <c r="M31" s="347"/>
      <c r="N31" s="327" t="s">
        <v>362</v>
      </c>
      <c r="O31" s="327"/>
      <c r="P31" s="378"/>
      <c r="Q31" s="349">
        <v>30985</v>
      </c>
      <c r="R31" s="378"/>
      <c r="S31" s="351">
        <v>31172</v>
      </c>
    </row>
    <row r="32" spans="1:19" ht="12.75">
      <c r="A32" s="178"/>
      <c r="B32" s="353" t="s">
        <v>365</v>
      </c>
      <c r="C32" s="327"/>
      <c r="D32" s="348"/>
      <c r="E32" s="349"/>
      <c r="F32" s="350"/>
      <c r="G32" s="349"/>
      <c r="H32" s="351"/>
      <c r="I32" s="178"/>
      <c r="J32" s="178"/>
      <c r="K32" s="178"/>
      <c r="L32" s="178"/>
      <c r="M32" s="347"/>
      <c r="N32" s="327" t="s">
        <v>364</v>
      </c>
      <c r="O32" s="327"/>
      <c r="P32" s="378"/>
      <c r="Q32" s="349"/>
      <c r="R32" s="378"/>
      <c r="S32" s="351"/>
    </row>
    <row r="33" spans="1:19" ht="12.75">
      <c r="A33" s="178"/>
      <c r="B33" s="353" t="s">
        <v>367</v>
      </c>
      <c r="C33" s="327"/>
      <c r="D33" s="348"/>
      <c r="E33" s="349"/>
      <c r="F33" s="350"/>
      <c r="G33" s="349"/>
      <c r="H33" s="351"/>
      <c r="I33" s="178"/>
      <c r="J33" s="178"/>
      <c r="K33" s="178"/>
      <c r="L33" s="178"/>
      <c r="M33" s="347"/>
      <c r="N33" s="327" t="s">
        <v>366</v>
      </c>
      <c r="O33" s="327"/>
      <c r="P33" s="378"/>
      <c r="Q33" s="349"/>
      <c r="R33" s="378"/>
      <c r="S33" s="351"/>
    </row>
    <row r="34" spans="1:19" ht="12.75">
      <c r="A34" s="178"/>
      <c r="B34" s="347" t="s">
        <v>369</v>
      </c>
      <c r="C34" s="349"/>
      <c r="D34" s="350"/>
      <c r="E34" s="349"/>
      <c r="F34" s="350"/>
      <c r="G34" s="349"/>
      <c r="H34" s="351"/>
      <c r="I34" s="178"/>
      <c r="J34" s="178"/>
      <c r="K34" s="178"/>
      <c r="L34" s="178"/>
      <c r="M34" s="347"/>
      <c r="N34" s="327" t="s">
        <v>368</v>
      </c>
      <c r="O34" s="327"/>
      <c r="P34" s="378"/>
      <c r="Q34" s="349">
        <v>11106</v>
      </c>
      <c r="R34" s="378"/>
      <c r="S34" s="351">
        <v>11173</v>
      </c>
    </row>
    <row r="35" spans="1:19" ht="12.75">
      <c r="A35" s="178"/>
      <c r="B35" s="347"/>
      <c r="C35" s="327" t="s">
        <v>371</v>
      </c>
      <c r="D35" s="348"/>
      <c r="E35" s="349"/>
      <c r="F35" s="350">
        <v>226850</v>
      </c>
      <c r="G35" s="349"/>
      <c r="H35" s="351">
        <v>678383</v>
      </c>
      <c r="I35" s="178"/>
      <c r="J35" s="178"/>
      <c r="K35" s="178"/>
      <c r="L35" s="178"/>
      <c r="M35" s="347"/>
      <c r="N35" s="327" t="s">
        <v>370</v>
      </c>
      <c r="O35" s="327"/>
      <c r="P35" s="378"/>
      <c r="Q35" s="349"/>
      <c r="R35" s="378"/>
      <c r="S35" s="351"/>
    </row>
    <row r="36" spans="1:19" ht="12.75">
      <c r="A36" s="178"/>
      <c r="B36" s="347"/>
      <c r="C36" s="327" t="s">
        <v>373</v>
      </c>
      <c r="D36" s="348"/>
      <c r="E36" s="349"/>
      <c r="F36" s="350">
        <v>458323</v>
      </c>
      <c r="G36" s="349"/>
      <c r="H36" s="351">
        <v>166137</v>
      </c>
      <c r="I36" s="178"/>
      <c r="J36" s="178"/>
      <c r="K36" s="178"/>
      <c r="L36" s="178"/>
      <c r="M36" s="347"/>
      <c r="N36" s="327" t="s">
        <v>372</v>
      </c>
      <c r="O36" s="327"/>
      <c r="P36" s="378"/>
      <c r="Q36" s="349"/>
      <c r="R36" s="378"/>
      <c r="S36" s="351"/>
    </row>
    <row r="37" spans="1:19" ht="12.75">
      <c r="A37" s="178"/>
      <c r="B37" s="347"/>
      <c r="C37" s="327" t="s">
        <v>375</v>
      </c>
      <c r="D37" s="348"/>
      <c r="E37" s="349"/>
      <c r="F37" s="350"/>
      <c r="G37" s="349"/>
      <c r="H37" s="351"/>
      <c r="I37" s="178"/>
      <c r="J37" s="178"/>
      <c r="K37" s="178"/>
      <c r="L37" s="178"/>
      <c r="M37" s="347"/>
      <c r="N37" s="327" t="s">
        <v>374</v>
      </c>
      <c r="O37" s="327"/>
      <c r="P37" s="378"/>
      <c r="Q37" s="349"/>
      <c r="R37" s="378"/>
      <c r="S37" s="351"/>
    </row>
    <row r="38" spans="1:19" ht="12.75">
      <c r="A38" s="178"/>
      <c r="B38" s="353" t="s">
        <v>377</v>
      </c>
      <c r="C38" s="327"/>
      <c r="D38" s="348"/>
      <c r="E38" s="349"/>
      <c r="F38" s="350"/>
      <c r="G38" s="349"/>
      <c r="H38" s="351"/>
      <c r="I38" s="178"/>
      <c r="J38" s="178"/>
      <c r="K38" s="178"/>
      <c r="L38" s="178"/>
      <c r="M38" s="347"/>
      <c r="N38" s="349" t="s">
        <v>376</v>
      </c>
      <c r="O38" s="349"/>
      <c r="P38" s="378"/>
      <c r="Q38" s="349"/>
      <c r="R38" s="378"/>
      <c r="S38" s="351"/>
    </row>
    <row r="39" spans="1:19" ht="12.75">
      <c r="A39" s="178"/>
      <c r="B39" s="353" t="s">
        <v>379</v>
      </c>
      <c r="C39" s="327"/>
      <c r="D39" s="348"/>
      <c r="E39" s="349"/>
      <c r="F39" s="350"/>
      <c r="G39" s="349"/>
      <c r="H39" s="351"/>
      <c r="I39" s="178"/>
      <c r="J39" s="178"/>
      <c r="K39" s="178"/>
      <c r="L39" s="178"/>
      <c r="M39" s="504" t="s">
        <v>378</v>
      </c>
      <c r="N39" s="505"/>
      <c r="O39" s="511"/>
      <c r="P39" s="380"/>
      <c r="Q39" s="381">
        <f>SUM(Q31:Q38)</f>
        <v>42091</v>
      </c>
      <c r="R39" s="380"/>
      <c r="S39" s="382">
        <f>SUM(S31:S38)</f>
        <v>42345</v>
      </c>
    </row>
    <row r="40" spans="1:19" ht="13.5" thickBot="1">
      <c r="A40" s="178"/>
      <c r="B40" s="512" t="s">
        <v>381</v>
      </c>
      <c r="C40" s="513"/>
      <c r="D40" s="514"/>
      <c r="E40" s="328"/>
      <c r="F40" s="392"/>
      <c r="G40" s="328"/>
      <c r="H40" s="361"/>
      <c r="I40" s="178"/>
      <c r="J40" s="178"/>
      <c r="K40" s="178"/>
      <c r="L40" s="178"/>
      <c r="M40" s="504" t="s">
        <v>380</v>
      </c>
      <c r="N40" s="505"/>
      <c r="O40" s="511"/>
      <c r="P40" s="393"/>
      <c r="Q40" s="394">
        <f>Q39</f>
        <v>42091</v>
      </c>
      <c r="R40" s="393"/>
      <c r="S40" s="395">
        <f>S39</f>
        <v>42345</v>
      </c>
    </row>
    <row r="41" spans="1:19" ht="14.25" thickBot="1" thickTop="1">
      <c r="A41" s="178"/>
      <c r="B41" s="515" t="s">
        <v>331</v>
      </c>
      <c r="C41" s="516"/>
      <c r="D41" s="516"/>
      <c r="E41" s="396"/>
      <c r="F41" s="396">
        <f>SUM(F31:F40)</f>
        <v>685173</v>
      </c>
      <c r="G41" s="396"/>
      <c r="H41" s="397">
        <f>SUM(H31:H40)</f>
        <v>844520</v>
      </c>
      <c r="I41" s="178"/>
      <c r="J41" s="178"/>
      <c r="K41" s="178"/>
      <c r="L41" s="178"/>
      <c r="M41" s="353" t="s">
        <v>52</v>
      </c>
      <c r="N41" s="327"/>
      <c r="O41" s="327"/>
      <c r="P41" s="378"/>
      <c r="Q41" s="349"/>
      <c r="R41" s="378"/>
      <c r="S41" s="351"/>
    </row>
    <row r="42" spans="1:19" ht="14.25" thickBot="1" thickTop="1">
      <c r="A42" s="178"/>
      <c r="B42" s="178"/>
      <c r="C42" s="178"/>
      <c r="D42" s="178"/>
      <c r="E42" s="178"/>
      <c r="F42" s="352" t="str">
        <f>IF(F41=AKTIVET!E15,"OK","Nuk Rakordon")</f>
        <v>OK</v>
      </c>
      <c r="G42" s="178"/>
      <c r="H42" s="352" t="str">
        <f>IF(H41=AKTIVET!D15,"OK","Nuk Rakordon")</f>
        <v>OK</v>
      </c>
      <c r="I42" s="178"/>
      <c r="J42" s="178"/>
      <c r="K42" s="178"/>
      <c r="L42" s="178"/>
      <c r="M42" s="347"/>
      <c r="N42" s="327" t="s">
        <v>400</v>
      </c>
      <c r="O42" s="327"/>
      <c r="P42" s="378"/>
      <c r="Q42" s="349">
        <v>7034000</v>
      </c>
      <c r="R42" s="378"/>
      <c r="S42" s="351">
        <v>4524000</v>
      </c>
    </row>
    <row r="43" spans="1:19" ht="13.5" thickTop="1">
      <c r="A43" s="178"/>
      <c r="B43" s="326" t="s">
        <v>384</v>
      </c>
      <c r="C43" s="326"/>
      <c r="D43" s="322"/>
      <c r="E43" s="322"/>
      <c r="F43" s="322"/>
      <c r="G43" s="322"/>
      <c r="H43" s="322"/>
      <c r="I43" s="178"/>
      <c r="J43" s="178"/>
      <c r="K43" s="178"/>
      <c r="L43" s="178"/>
      <c r="M43" s="347"/>
      <c r="N43" s="327" t="s">
        <v>382</v>
      </c>
      <c r="O43" s="327"/>
      <c r="P43" s="378"/>
      <c r="Q43" s="349"/>
      <c r="R43" s="378"/>
      <c r="S43" s="351"/>
    </row>
    <row r="44" spans="1:19" ht="12.75">
      <c r="A44" s="178"/>
      <c r="B44" s="322" t="s">
        <v>386</v>
      </c>
      <c r="C44" s="322"/>
      <c r="D44" s="322"/>
      <c r="E44" s="322"/>
      <c r="F44" s="322"/>
      <c r="G44" s="322"/>
      <c r="H44" s="322"/>
      <c r="I44" s="178"/>
      <c r="J44" s="178"/>
      <c r="K44" s="178"/>
      <c r="L44" s="178"/>
      <c r="M44" s="504" t="s">
        <v>383</v>
      </c>
      <c r="N44" s="505"/>
      <c r="O44" s="511"/>
      <c r="P44" s="380"/>
      <c r="Q44" s="381">
        <f>Q42+Q43</f>
        <v>7034000</v>
      </c>
      <c r="R44" s="380"/>
      <c r="S44" s="382">
        <f>S42+S43</f>
        <v>4524000</v>
      </c>
    </row>
    <row r="45" spans="1:19" ht="13.5" thickBot="1">
      <c r="A45" s="178"/>
      <c r="B45" s="328"/>
      <c r="C45" s="328"/>
      <c r="D45" s="328"/>
      <c r="E45" s="328"/>
      <c r="F45" s="328"/>
      <c r="G45" s="328"/>
      <c r="H45" s="328"/>
      <c r="I45" s="178"/>
      <c r="J45" s="178"/>
      <c r="K45" s="178"/>
      <c r="L45" s="178"/>
      <c r="M45" s="354" t="s">
        <v>385</v>
      </c>
      <c r="N45" s="355"/>
      <c r="O45" s="355"/>
      <c r="P45" s="398"/>
      <c r="Q45" s="357"/>
      <c r="R45" s="398"/>
      <c r="S45" s="359"/>
    </row>
    <row r="46" spans="1:19" ht="14.25" thickBot="1" thickTop="1">
      <c r="A46" s="178"/>
      <c r="B46" s="399"/>
      <c r="C46" s="400"/>
      <c r="D46" s="400"/>
      <c r="E46" s="551" t="s">
        <v>325</v>
      </c>
      <c r="F46" s="552"/>
      <c r="G46" s="551" t="s">
        <v>326</v>
      </c>
      <c r="H46" s="553"/>
      <c r="I46" s="178"/>
      <c r="J46" s="178"/>
      <c r="K46" s="178"/>
      <c r="L46" s="178"/>
      <c r="M46" s="524" t="s">
        <v>387</v>
      </c>
      <c r="N46" s="525"/>
      <c r="O46" s="526"/>
      <c r="P46" s="398"/>
      <c r="Q46" s="357">
        <f>Q25+Q29+Q40+Q44</f>
        <v>9417830</v>
      </c>
      <c r="R46" s="398"/>
      <c r="S46" s="359">
        <f>S25+S29+S40+S44</f>
        <v>8747632</v>
      </c>
    </row>
    <row r="47" spans="1:19" ht="13.5" thickBot="1">
      <c r="A47" s="178"/>
      <c r="B47" s="383"/>
      <c r="C47" s="384"/>
      <c r="D47" s="384"/>
      <c r="E47" s="363"/>
      <c r="F47" s="362"/>
      <c r="G47" s="363"/>
      <c r="H47" s="364"/>
      <c r="I47" s="178"/>
      <c r="J47" s="178"/>
      <c r="K47" s="178"/>
      <c r="L47" s="178"/>
      <c r="M47" s="322"/>
      <c r="N47" s="322"/>
      <c r="O47" s="322"/>
      <c r="P47" s="322"/>
      <c r="Q47" s="322"/>
      <c r="R47" s="322"/>
      <c r="S47" s="322"/>
    </row>
    <row r="48" spans="1:19" ht="13.5" thickTop="1">
      <c r="A48" s="178"/>
      <c r="B48" s="353" t="s">
        <v>390</v>
      </c>
      <c r="C48" s="327"/>
      <c r="D48" s="348"/>
      <c r="E48" s="349"/>
      <c r="F48" s="350"/>
      <c r="G48" s="349"/>
      <c r="H48" s="351"/>
      <c r="I48" s="178"/>
      <c r="J48" s="178"/>
      <c r="K48" s="178"/>
      <c r="L48" s="178"/>
      <c r="M48" s="322" t="s">
        <v>388</v>
      </c>
      <c r="N48" s="322"/>
      <c r="O48" s="322"/>
      <c r="P48" s="322"/>
      <c r="Q48" s="322"/>
      <c r="R48" s="322"/>
      <c r="S48" s="322"/>
    </row>
    <row r="49" spans="1:19" ht="12.75">
      <c r="A49" s="178"/>
      <c r="B49" s="347"/>
      <c r="C49" s="327" t="s">
        <v>392</v>
      </c>
      <c r="D49" s="348"/>
      <c r="E49" s="349"/>
      <c r="F49" s="350"/>
      <c r="G49" s="349"/>
      <c r="H49" s="351"/>
      <c r="I49" s="178"/>
      <c r="J49" s="178"/>
      <c r="K49" s="178"/>
      <c r="L49" s="178"/>
      <c r="M49" s="322" t="s">
        <v>389</v>
      </c>
      <c r="N49" s="322"/>
      <c r="O49" s="322"/>
      <c r="P49" s="322"/>
      <c r="Q49" s="322"/>
      <c r="R49" s="322"/>
      <c r="S49" s="322"/>
    </row>
    <row r="50" spans="1:19" ht="12.75">
      <c r="A50" s="178"/>
      <c r="B50" s="347"/>
      <c r="C50" s="327" t="s">
        <v>393</v>
      </c>
      <c r="D50" s="348"/>
      <c r="E50" s="349"/>
      <c r="F50" s="350"/>
      <c r="G50" s="349"/>
      <c r="H50" s="351"/>
      <c r="I50" s="178"/>
      <c r="J50" s="178"/>
      <c r="K50" s="178"/>
      <c r="L50" s="178"/>
      <c r="M50" s="322" t="s">
        <v>391</v>
      </c>
      <c r="N50" s="322"/>
      <c r="O50" s="322"/>
      <c r="P50" s="322"/>
      <c r="Q50" s="322"/>
      <c r="R50" s="322"/>
      <c r="S50" s="322"/>
    </row>
    <row r="51" spans="1:19" ht="12.75">
      <c r="A51" s="178"/>
      <c r="B51" s="353" t="s">
        <v>394</v>
      </c>
      <c r="C51" s="327"/>
      <c r="D51" s="348"/>
      <c r="E51" s="349"/>
      <c r="F51" s="350">
        <f>F49+F50</f>
        <v>0</v>
      </c>
      <c r="G51" s="349"/>
      <c r="H51" s="351">
        <f>H49+H50</f>
        <v>0</v>
      </c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</row>
    <row r="52" spans="1:19" ht="12.75">
      <c r="A52" s="178"/>
      <c r="B52" s="353" t="s">
        <v>17</v>
      </c>
      <c r="C52" s="327"/>
      <c r="D52" s="348"/>
      <c r="E52" s="349"/>
      <c r="F52" s="350"/>
      <c r="G52" s="349"/>
      <c r="H52" s="351"/>
      <c r="I52" s="178"/>
      <c r="J52" s="178"/>
      <c r="K52" s="178"/>
      <c r="L52" s="178"/>
      <c r="M52" s="326" t="s">
        <v>395</v>
      </c>
      <c r="N52" s="326"/>
      <c r="O52" s="326"/>
      <c r="P52" s="322"/>
      <c r="Q52" s="322"/>
      <c r="R52" s="322"/>
      <c r="S52" s="322"/>
    </row>
    <row r="53" spans="1:19" ht="12.75">
      <c r="A53" s="178"/>
      <c r="B53" s="347"/>
      <c r="C53" s="327" t="s">
        <v>397</v>
      </c>
      <c r="D53" s="348"/>
      <c r="E53" s="349"/>
      <c r="F53" s="350"/>
      <c r="G53" s="349"/>
      <c r="H53" s="351"/>
      <c r="I53" s="178"/>
      <c r="J53" s="178"/>
      <c r="K53" s="178"/>
      <c r="L53" s="178"/>
      <c r="M53" s="322" t="s">
        <v>396</v>
      </c>
      <c r="N53" s="322"/>
      <c r="O53" s="322"/>
      <c r="P53" s="322"/>
      <c r="Q53" s="322"/>
      <c r="R53" s="322"/>
      <c r="S53" s="322"/>
    </row>
    <row r="54" spans="1:19" ht="13.5" thickBot="1">
      <c r="A54" s="178"/>
      <c r="B54" s="347"/>
      <c r="C54" s="327" t="s">
        <v>398</v>
      </c>
      <c r="D54" s="348"/>
      <c r="E54" s="349"/>
      <c r="F54" s="350"/>
      <c r="G54" s="349"/>
      <c r="H54" s="351"/>
      <c r="I54" s="178"/>
      <c r="J54" s="178"/>
      <c r="K54" s="178"/>
      <c r="L54" s="178"/>
      <c r="M54" s="328"/>
      <c r="N54" s="328"/>
      <c r="O54" s="328"/>
      <c r="P54" s="328"/>
      <c r="Q54" s="328"/>
      <c r="R54" s="328"/>
      <c r="S54" s="328"/>
    </row>
    <row r="55" spans="1:19" ht="13.5" thickTop="1">
      <c r="A55" s="178"/>
      <c r="B55" s="353" t="s">
        <v>399</v>
      </c>
      <c r="C55" s="327"/>
      <c r="D55" s="348"/>
      <c r="E55" s="349"/>
      <c r="F55" s="350">
        <f>F53+F54</f>
        <v>0</v>
      </c>
      <c r="G55" s="349"/>
      <c r="H55" s="351">
        <f>H53+H54</f>
        <v>0</v>
      </c>
      <c r="I55" s="178"/>
      <c r="J55" s="178"/>
      <c r="K55" s="178"/>
      <c r="L55" s="178"/>
      <c r="M55" s="399"/>
      <c r="N55" s="400"/>
      <c r="O55" s="400"/>
      <c r="P55" s="551" t="s">
        <v>325</v>
      </c>
      <c r="Q55" s="552"/>
      <c r="R55" s="551" t="s">
        <v>326</v>
      </c>
      <c r="S55" s="553"/>
    </row>
    <row r="56" spans="1:19" ht="13.5" thickBot="1">
      <c r="A56" s="178"/>
      <c r="B56" s="353" t="s">
        <v>18</v>
      </c>
      <c r="C56" s="327"/>
      <c r="D56" s="348"/>
      <c r="E56" s="349"/>
      <c r="F56" s="350"/>
      <c r="G56" s="349"/>
      <c r="H56" s="351"/>
      <c r="I56" s="178"/>
      <c r="J56" s="178"/>
      <c r="K56" s="178"/>
      <c r="L56" s="178"/>
      <c r="M56" s="401"/>
      <c r="N56" s="402"/>
      <c r="O56" s="402"/>
      <c r="P56" s="403"/>
      <c r="Q56" s="404"/>
      <c r="R56" s="403"/>
      <c r="S56" s="405"/>
    </row>
    <row r="57" spans="1:19" ht="12.75">
      <c r="A57" s="178"/>
      <c r="B57" s="489" t="s">
        <v>19</v>
      </c>
      <c r="C57" s="490"/>
      <c r="D57" s="491"/>
      <c r="E57" s="349"/>
      <c r="F57" s="350">
        <v>6797487</v>
      </c>
      <c r="G57" s="349"/>
      <c r="H57" s="351">
        <v>8103171</v>
      </c>
      <c r="I57" s="178"/>
      <c r="J57" s="178"/>
      <c r="K57" s="178"/>
      <c r="L57" s="178"/>
      <c r="M57" s="339" t="s">
        <v>547</v>
      </c>
      <c r="N57" s="340"/>
      <c r="O57" s="341"/>
      <c r="P57" s="342"/>
      <c r="Q57" s="343">
        <v>187299</v>
      </c>
      <c r="R57" s="342"/>
      <c r="S57" s="344">
        <v>11615</v>
      </c>
    </row>
    <row r="58" spans="1:19" ht="13.5" thickBot="1">
      <c r="A58" s="178"/>
      <c r="B58" s="512" t="s">
        <v>402</v>
      </c>
      <c r="C58" s="513"/>
      <c r="D58" s="514"/>
      <c r="E58" s="328"/>
      <c r="F58" s="392"/>
      <c r="G58" s="328"/>
      <c r="H58" s="361"/>
      <c r="I58" s="178"/>
      <c r="J58" s="178"/>
      <c r="K58" s="178"/>
      <c r="L58" s="178"/>
      <c r="M58" s="347" t="s">
        <v>401</v>
      </c>
      <c r="N58" s="349"/>
      <c r="O58" s="350"/>
      <c r="P58" s="349"/>
      <c r="Q58" s="350"/>
      <c r="R58" s="349"/>
      <c r="S58" s="351"/>
    </row>
    <row r="59" spans="1:19" ht="14.25" thickBot="1" thickTop="1">
      <c r="A59" s="178"/>
      <c r="B59" s="515" t="s">
        <v>404</v>
      </c>
      <c r="C59" s="516"/>
      <c r="D59" s="517"/>
      <c r="E59" s="396"/>
      <c r="F59" s="406">
        <f>F51+F55+F56+F57+F58</f>
        <v>6797487</v>
      </c>
      <c r="G59" s="396"/>
      <c r="H59" s="397">
        <f>H51+H55+H56+H57+H58</f>
        <v>8103171</v>
      </c>
      <c r="I59" s="178"/>
      <c r="J59" s="178"/>
      <c r="K59" s="178"/>
      <c r="L59" s="178"/>
      <c r="M59" s="407" t="s">
        <v>403</v>
      </c>
      <c r="N59" s="357"/>
      <c r="O59" s="358"/>
      <c r="P59" s="357"/>
      <c r="Q59" s="358"/>
      <c r="R59" s="357"/>
      <c r="S59" s="359"/>
    </row>
    <row r="60" spans="1:19" ht="14.25" thickBot="1" thickTop="1">
      <c r="A60" s="178"/>
      <c r="B60" s="178"/>
      <c r="C60" s="178"/>
      <c r="D60" s="178"/>
      <c r="E60" s="178"/>
      <c r="F60" s="352" t="str">
        <f>IF(F59=AKTIVET!E25,"OK","Nuk Rakordon")</f>
        <v>OK</v>
      </c>
      <c r="G60" s="178"/>
      <c r="H60" s="352" t="str">
        <f>IF(H59=AKTIVET!D25,"OK","Nuk Rakordon")</f>
        <v>OK</v>
      </c>
      <c r="I60" s="178"/>
      <c r="J60" s="178"/>
      <c r="K60" s="178"/>
      <c r="L60" s="178"/>
      <c r="M60" s="483" t="s">
        <v>405</v>
      </c>
      <c r="N60" s="484"/>
      <c r="O60" s="485"/>
      <c r="P60" s="408"/>
      <c r="Q60" s="409">
        <f>SUM(Q57:Q59)</f>
        <v>187299</v>
      </c>
      <c r="R60" s="408"/>
      <c r="S60" s="410">
        <f>SUM(S57:S59)</f>
        <v>11615</v>
      </c>
    </row>
    <row r="61" spans="1:19" ht="14.25" thickBot="1" thickTop="1">
      <c r="A61" s="178"/>
      <c r="B61" s="326" t="s">
        <v>407</v>
      </c>
      <c r="C61" s="326"/>
      <c r="D61" s="326"/>
      <c r="E61" s="322"/>
      <c r="F61" s="322"/>
      <c r="G61" s="322"/>
      <c r="H61" s="322"/>
      <c r="I61" s="178"/>
      <c r="J61" s="178"/>
      <c r="K61" s="178"/>
      <c r="L61" s="178"/>
      <c r="M61" s="178"/>
      <c r="N61" s="178"/>
      <c r="O61" s="178"/>
      <c r="P61" s="178"/>
      <c r="Q61" s="352" t="str">
        <f>IF(SUM(Q60+Q46)='DETYRMET DHE KAPITALI'!E32,"OK","Nuk Rakordon")</f>
        <v>OK</v>
      </c>
      <c r="R61" s="322"/>
      <c r="S61" s="352" t="str">
        <f>IF(SUM(S60+S46)='DETYRMET DHE KAPITALI'!D32,"OK","Nuk Rakordon")</f>
        <v>OK</v>
      </c>
    </row>
    <row r="62" spans="1:19" ht="13.5" thickTop="1">
      <c r="A62" s="178"/>
      <c r="B62" s="322" t="s">
        <v>408</v>
      </c>
      <c r="C62" s="322"/>
      <c r="D62" s="322"/>
      <c r="E62" s="322"/>
      <c r="F62" s="322"/>
      <c r="G62" s="322"/>
      <c r="H62" s="322"/>
      <c r="I62" s="178"/>
      <c r="J62" s="178"/>
      <c r="K62" s="178"/>
      <c r="L62" s="178"/>
      <c r="M62" s="322" t="s">
        <v>406</v>
      </c>
      <c r="N62" s="322"/>
      <c r="O62" s="322"/>
      <c r="P62" s="322"/>
      <c r="Q62" s="322"/>
      <c r="R62" s="178"/>
      <c r="S62" s="178"/>
    </row>
    <row r="63" spans="1:19" ht="13.5" thickBot="1">
      <c r="A63" s="178"/>
      <c r="B63" s="328"/>
      <c r="C63" s="328"/>
      <c r="D63" s="328"/>
      <c r="E63" s="328"/>
      <c r="F63" s="328"/>
      <c r="G63" s="328"/>
      <c r="H63" s="328"/>
      <c r="I63" s="411"/>
      <c r="J63" s="411"/>
      <c r="K63" s="411"/>
      <c r="L63" s="178"/>
      <c r="M63" s="322"/>
      <c r="N63" s="322"/>
      <c r="O63" s="322"/>
      <c r="P63" s="322"/>
      <c r="Q63" s="322"/>
      <c r="R63" s="322"/>
      <c r="S63" s="322"/>
    </row>
    <row r="64" spans="1:19" ht="13.5" thickTop="1">
      <c r="A64" s="178"/>
      <c r="B64" s="554" t="s">
        <v>410</v>
      </c>
      <c r="C64" s="555"/>
      <c r="D64" s="556"/>
      <c r="E64" s="544" t="s">
        <v>34</v>
      </c>
      <c r="F64" s="544" t="s">
        <v>411</v>
      </c>
      <c r="G64" s="546" t="s">
        <v>412</v>
      </c>
      <c r="H64" s="544" t="s">
        <v>413</v>
      </c>
      <c r="I64" s="546" t="s">
        <v>414</v>
      </c>
      <c r="J64" s="546" t="s">
        <v>415</v>
      </c>
      <c r="K64" s="549" t="s">
        <v>91</v>
      </c>
      <c r="L64" s="178"/>
      <c r="M64" s="178"/>
      <c r="N64" s="178"/>
      <c r="O64" s="178"/>
      <c r="P64" s="178"/>
      <c r="Q64" s="178"/>
      <c r="R64" s="322"/>
      <c r="S64" s="322"/>
    </row>
    <row r="65" spans="1:19" ht="13.5" thickBot="1">
      <c r="A65" s="178"/>
      <c r="B65" s="557"/>
      <c r="C65" s="558"/>
      <c r="D65" s="559"/>
      <c r="E65" s="545"/>
      <c r="F65" s="545"/>
      <c r="G65" s="547"/>
      <c r="H65" s="545"/>
      <c r="I65" s="547"/>
      <c r="J65" s="547"/>
      <c r="K65" s="550"/>
      <c r="L65" s="178"/>
      <c r="M65" s="326" t="s">
        <v>409</v>
      </c>
      <c r="N65" s="326"/>
      <c r="O65" s="326"/>
      <c r="P65" s="322"/>
      <c r="Q65" s="322"/>
      <c r="R65" s="322"/>
      <c r="S65" s="322"/>
    </row>
    <row r="66" spans="1:19" ht="14.25" thickBot="1" thickTop="1">
      <c r="A66" s="178"/>
      <c r="B66" s="385" t="s">
        <v>417</v>
      </c>
      <c r="C66" s="386"/>
      <c r="D66" s="387"/>
      <c r="E66" s="388"/>
      <c r="F66" s="412"/>
      <c r="G66" s="412">
        <v>606532</v>
      </c>
      <c r="H66" s="412">
        <v>1057066</v>
      </c>
      <c r="I66" s="413">
        <v>67503</v>
      </c>
      <c r="J66" s="414"/>
      <c r="K66" s="413">
        <f>SUM(E66:J66)</f>
        <v>1731101</v>
      </c>
      <c r="L66" s="178"/>
      <c r="M66" s="322" t="s">
        <v>416</v>
      </c>
      <c r="N66" s="322"/>
      <c r="O66" s="322"/>
      <c r="P66" s="322"/>
      <c r="Q66" s="322"/>
      <c r="R66" s="322"/>
      <c r="S66" s="322"/>
    </row>
    <row r="67" spans="1:19" ht="14.25" thickBot="1" thickTop="1">
      <c r="A67" s="178"/>
      <c r="B67" s="353" t="s">
        <v>419</v>
      </c>
      <c r="C67" s="327"/>
      <c r="D67" s="348"/>
      <c r="E67" s="350"/>
      <c r="F67" s="415"/>
      <c r="G67" s="415">
        <v>41666</v>
      </c>
      <c r="H67" s="415">
        <v>226800</v>
      </c>
      <c r="I67" s="416">
        <v>54472</v>
      </c>
      <c r="J67" s="417"/>
      <c r="K67" s="416">
        <f>SUM(E67:J67)</f>
        <v>322938</v>
      </c>
      <c r="L67" s="178"/>
      <c r="M67" s="399"/>
      <c r="N67" s="400"/>
      <c r="O67" s="418"/>
      <c r="P67" s="560" t="s">
        <v>325</v>
      </c>
      <c r="Q67" s="561"/>
      <c r="R67" s="560" t="s">
        <v>326</v>
      </c>
      <c r="S67" s="562"/>
    </row>
    <row r="68" spans="1:19" ht="12.75">
      <c r="A68" s="178"/>
      <c r="B68" s="353" t="s">
        <v>421</v>
      </c>
      <c r="C68" s="327"/>
      <c r="D68" s="348"/>
      <c r="E68" s="350"/>
      <c r="F68" s="415"/>
      <c r="G68" s="415"/>
      <c r="H68" s="415"/>
      <c r="I68" s="417"/>
      <c r="J68" s="417"/>
      <c r="K68" s="416">
        <f aca="true" t="shared" si="0" ref="K68:K74">SUM(E68:J68)</f>
        <v>0</v>
      </c>
      <c r="L68" s="178"/>
      <c r="M68" s="339" t="s">
        <v>418</v>
      </c>
      <c r="N68" s="340"/>
      <c r="O68" s="341"/>
      <c r="P68" s="342"/>
      <c r="Q68" s="343">
        <v>100000</v>
      </c>
      <c r="R68" s="342"/>
      <c r="S68" s="344">
        <v>100000</v>
      </c>
    </row>
    <row r="69" spans="1:19" ht="12.75">
      <c r="A69" s="178"/>
      <c r="B69" s="353" t="s">
        <v>423</v>
      </c>
      <c r="C69" s="327"/>
      <c r="D69" s="348"/>
      <c r="E69" s="415">
        <f aca="true" t="shared" si="1" ref="E69:J69">E66+E67-E68</f>
        <v>0</v>
      </c>
      <c r="F69" s="415">
        <f t="shared" si="1"/>
        <v>0</v>
      </c>
      <c r="G69" s="415">
        <f>G66+G67-G68</f>
        <v>648198</v>
      </c>
      <c r="H69" s="415">
        <f t="shared" si="1"/>
        <v>1283866</v>
      </c>
      <c r="I69" s="415">
        <f t="shared" si="1"/>
        <v>121975</v>
      </c>
      <c r="J69" s="415">
        <f t="shared" si="1"/>
        <v>0</v>
      </c>
      <c r="K69" s="416">
        <f>SUM(E69:J69)</f>
        <v>2054039</v>
      </c>
      <c r="L69" s="178"/>
      <c r="M69" s="353" t="s">
        <v>420</v>
      </c>
      <c r="N69" s="327"/>
      <c r="O69" s="348"/>
      <c r="P69" s="349"/>
      <c r="Q69" s="350"/>
      <c r="R69" s="349"/>
      <c r="S69" s="351"/>
    </row>
    <row r="70" spans="1:19" ht="13.5" thickBot="1">
      <c r="A70" s="178"/>
      <c r="B70" s="347"/>
      <c r="C70" s="349"/>
      <c r="D70" s="350"/>
      <c r="E70" s="350"/>
      <c r="F70" s="415"/>
      <c r="G70" s="415"/>
      <c r="H70" s="415"/>
      <c r="I70" s="415"/>
      <c r="J70" s="415"/>
      <c r="K70" s="415"/>
      <c r="L70" s="178"/>
      <c r="M70" s="354" t="s">
        <v>422</v>
      </c>
      <c r="N70" s="355"/>
      <c r="O70" s="356"/>
      <c r="P70" s="357"/>
      <c r="Q70" s="358"/>
      <c r="R70" s="357"/>
      <c r="S70" s="359"/>
    </row>
    <row r="71" spans="1:19" ht="13.5" thickBot="1">
      <c r="A71" s="178"/>
      <c r="B71" s="347" t="s">
        <v>425</v>
      </c>
      <c r="C71" s="349"/>
      <c r="D71" s="350"/>
      <c r="E71" s="350"/>
      <c r="F71" s="415"/>
      <c r="G71" s="415">
        <v>38281</v>
      </c>
      <c r="H71" s="415">
        <v>482084</v>
      </c>
      <c r="I71" s="415">
        <v>6188</v>
      </c>
      <c r="J71" s="415"/>
      <c r="K71" s="416">
        <f t="shared" si="0"/>
        <v>526553</v>
      </c>
      <c r="L71" s="178"/>
      <c r="M71" s="483" t="s">
        <v>424</v>
      </c>
      <c r="N71" s="484"/>
      <c r="O71" s="485"/>
      <c r="P71" s="408"/>
      <c r="Q71" s="409">
        <f>SUM(Q68:Q70)</f>
        <v>100000</v>
      </c>
      <c r="R71" s="408"/>
      <c r="S71" s="410">
        <f>SUM(S68:S70)</f>
        <v>100000</v>
      </c>
    </row>
    <row r="72" spans="1:19" ht="14.25" thickBot="1" thickTop="1">
      <c r="A72" s="178"/>
      <c r="B72" s="353" t="s">
        <v>427</v>
      </c>
      <c r="C72" s="327"/>
      <c r="D72" s="348"/>
      <c r="E72" s="350"/>
      <c r="F72" s="415"/>
      <c r="G72" s="415">
        <v>116081</v>
      </c>
      <c r="H72" s="415">
        <v>114996</v>
      </c>
      <c r="I72" s="415">
        <v>18506</v>
      </c>
      <c r="J72" s="415"/>
      <c r="K72" s="416">
        <f t="shared" si="0"/>
        <v>249583</v>
      </c>
      <c r="L72" s="178"/>
      <c r="M72" s="178"/>
      <c r="N72" s="178"/>
      <c r="O72" s="178"/>
      <c r="P72" s="178"/>
      <c r="Q72" s="352" t="str">
        <f>IF(Q71='DETYRMET DHE KAPITALI'!E36,"OK","Nuk Rakordon")</f>
        <v>OK</v>
      </c>
      <c r="R72" s="178"/>
      <c r="S72" s="352" t="str">
        <f>IF(S71='DETYRMET DHE KAPITALI'!D36,"OK","Nuk Rakordon")</f>
        <v>OK</v>
      </c>
    </row>
    <row r="73" spans="1:19" ht="13.5" thickTop="1">
      <c r="A73" s="178"/>
      <c r="B73" s="353" t="s">
        <v>428</v>
      </c>
      <c r="C73" s="327"/>
      <c r="D73" s="348"/>
      <c r="E73" s="350"/>
      <c r="F73" s="415"/>
      <c r="G73" s="415"/>
      <c r="H73" s="415"/>
      <c r="I73" s="415"/>
      <c r="J73" s="415"/>
      <c r="K73" s="416">
        <f t="shared" si="0"/>
        <v>0</v>
      </c>
      <c r="L73" s="178"/>
      <c r="M73" s="322" t="s">
        <v>426</v>
      </c>
      <c r="N73" s="322"/>
      <c r="O73" s="322"/>
      <c r="P73" s="322"/>
      <c r="Q73" s="322"/>
      <c r="R73" s="322"/>
      <c r="S73" s="322"/>
    </row>
    <row r="74" spans="1:19" ht="12.75">
      <c r="A74" s="178"/>
      <c r="B74" s="353" t="s">
        <v>430</v>
      </c>
      <c r="C74" s="327"/>
      <c r="D74" s="348"/>
      <c r="E74" s="415">
        <f aca="true" t="shared" si="2" ref="E74:J74">E71+E72-E73</f>
        <v>0</v>
      </c>
      <c r="F74" s="415">
        <f t="shared" si="2"/>
        <v>0</v>
      </c>
      <c r="G74" s="415">
        <f t="shared" si="2"/>
        <v>154362</v>
      </c>
      <c r="H74" s="415">
        <f t="shared" si="2"/>
        <v>597080</v>
      </c>
      <c r="I74" s="415">
        <f t="shared" si="2"/>
        <v>24694</v>
      </c>
      <c r="J74" s="415">
        <f t="shared" si="2"/>
        <v>0</v>
      </c>
      <c r="K74" s="416">
        <f t="shared" si="0"/>
        <v>776136</v>
      </c>
      <c r="L74" s="178"/>
      <c r="M74" s="322"/>
      <c r="N74" s="322"/>
      <c r="O74" s="322"/>
      <c r="P74" s="322"/>
      <c r="Q74" s="322"/>
      <c r="R74" s="322"/>
      <c r="S74" s="322"/>
    </row>
    <row r="75" spans="1:19" ht="13.5" thickBot="1">
      <c r="A75" s="178"/>
      <c r="B75" s="407"/>
      <c r="C75" s="357"/>
      <c r="D75" s="358"/>
      <c r="E75" s="358"/>
      <c r="F75" s="419"/>
      <c r="G75" s="419"/>
      <c r="H75" s="419"/>
      <c r="I75" s="419"/>
      <c r="J75" s="419"/>
      <c r="K75" s="419"/>
      <c r="L75" s="178"/>
      <c r="M75" s="326" t="s">
        <v>429</v>
      </c>
      <c r="N75" s="326"/>
      <c r="O75" s="326"/>
      <c r="P75" s="322"/>
      <c r="Q75" s="322"/>
      <c r="R75" s="322"/>
      <c r="S75" s="322"/>
    </row>
    <row r="76" spans="1:19" ht="13.5" thickBot="1">
      <c r="A76" s="178"/>
      <c r="B76" s="420" t="s">
        <v>432</v>
      </c>
      <c r="C76" s="421"/>
      <c r="D76" s="422"/>
      <c r="E76" s="423">
        <f aca="true" t="shared" si="3" ref="E76:J76">E66-E71</f>
        <v>0</v>
      </c>
      <c r="F76" s="423">
        <f t="shared" si="3"/>
        <v>0</v>
      </c>
      <c r="G76" s="423">
        <f t="shared" si="3"/>
        <v>568251</v>
      </c>
      <c r="H76" s="423">
        <f t="shared" si="3"/>
        <v>574982</v>
      </c>
      <c r="I76" s="423">
        <f t="shared" si="3"/>
        <v>61315</v>
      </c>
      <c r="J76" s="423">
        <f t="shared" si="3"/>
        <v>0</v>
      </c>
      <c r="K76" s="424">
        <f>SUM(E76:J76)</f>
        <v>1204548</v>
      </c>
      <c r="L76" s="178"/>
      <c r="M76" s="322" t="s">
        <v>431</v>
      </c>
      <c r="N76" s="322"/>
      <c r="O76" s="322"/>
      <c r="P76" s="322"/>
      <c r="Q76" s="322"/>
      <c r="R76" s="322"/>
      <c r="S76" s="322"/>
    </row>
    <row r="77" spans="1:19" ht="13.5" thickBot="1">
      <c r="A77" s="178"/>
      <c r="B77" s="407"/>
      <c r="C77" s="357"/>
      <c r="D77" s="357"/>
      <c r="E77" s="357"/>
      <c r="F77" s="357"/>
      <c r="G77" s="357"/>
      <c r="H77" s="357"/>
      <c r="I77" s="357"/>
      <c r="J77" s="357"/>
      <c r="K77" s="359"/>
      <c r="L77" s="178"/>
      <c r="M77" s="322"/>
      <c r="N77" s="322"/>
      <c r="O77" s="322"/>
      <c r="P77" s="322"/>
      <c r="Q77" s="322"/>
      <c r="R77" s="322"/>
      <c r="S77" s="322"/>
    </row>
    <row r="78" spans="1:19" ht="14.25" thickBot="1" thickTop="1">
      <c r="A78" s="178"/>
      <c r="B78" s="425" t="s">
        <v>434</v>
      </c>
      <c r="C78" s="426"/>
      <c r="D78" s="427"/>
      <c r="E78" s="409">
        <f aca="true" t="shared" si="4" ref="E78:J78">E69-E74</f>
        <v>0</v>
      </c>
      <c r="F78" s="409">
        <f t="shared" si="4"/>
        <v>0</v>
      </c>
      <c r="G78" s="409">
        <f>G69-G74</f>
        <v>493836</v>
      </c>
      <c r="H78" s="409">
        <f>H69-H74</f>
        <v>686786</v>
      </c>
      <c r="I78" s="409">
        <f t="shared" si="4"/>
        <v>97281</v>
      </c>
      <c r="J78" s="409">
        <f t="shared" si="4"/>
        <v>0</v>
      </c>
      <c r="K78" s="428">
        <f>SUM(E78:J78)</f>
        <v>1277903</v>
      </c>
      <c r="L78" s="178"/>
      <c r="M78" s="429"/>
      <c r="N78" s="430"/>
      <c r="O78" s="431"/>
      <c r="P78" s="560" t="s">
        <v>325</v>
      </c>
      <c r="Q78" s="561"/>
      <c r="R78" s="560" t="s">
        <v>326</v>
      </c>
      <c r="S78" s="562"/>
    </row>
    <row r="79" spans="1:19" ht="14.25" thickBot="1" thickTop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352" t="str">
        <f>IF(K76=AKTIVET!E42,"OK","Nuk Rakordon")</f>
        <v>OK</v>
      </c>
      <c r="L79" s="178"/>
      <c r="M79" s="339" t="s">
        <v>433</v>
      </c>
      <c r="N79" s="340"/>
      <c r="O79" s="341"/>
      <c r="P79" s="342"/>
      <c r="Q79" s="343"/>
      <c r="R79" s="342"/>
      <c r="S79" s="344"/>
    </row>
    <row r="80" spans="1:19" ht="14.25" thickBot="1" thickTop="1">
      <c r="A80" s="178"/>
      <c r="B80" s="322" t="s">
        <v>436</v>
      </c>
      <c r="C80" s="322"/>
      <c r="D80" s="322"/>
      <c r="E80" s="322"/>
      <c r="F80" s="322"/>
      <c r="G80" s="322"/>
      <c r="H80" s="322"/>
      <c r="I80" s="322"/>
      <c r="J80" s="322"/>
      <c r="K80" s="352" t="str">
        <f>IF(K78=AKTIVET!D42,"OK","Nuk Rakordon")</f>
        <v>OK</v>
      </c>
      <c r="L80" s="178"/>
      <c r="M80" s="492" t="s">
        <v>68</v>
      </c>
      <c r="N80" s="493"/>
      <c r="O80" s="494"/>
      <c r="P80" s="357"/>
      <c r="Q80" s="358"/>
      <c r="R80" s="357"/>
      <c r="S80" s="359"/>
    </row>
    <row r="81" spans="1:19" ht="14.25" thickBot="1" thickTop="1">
      <c r="A81" s="178"/>
      <c r="B81" s="322" t="s">
        <v>437</v>
      </c>
      <c r="C81" s="322"/>
      <c r="D81" s="322"/>
      <c r="E81" s="322"/>
      <c r="F81" s="322"/>
      <c r="G81" s="322"/>
      <c r="H81" s="322"/>
      <c r="I81" s="322"/>
      <c r="J81" s="322"/>
      <c r="K81" s="432"/>
      <c r="L81" s="178"/>
      <c r="M81" s="499" t="s">
        <v>435</v>
      </c>
      <c r="N81" s="500"/>
      <c r="O81" s="518"/>
      <c r="P81" s="328"/>
      <c r="Q81" s="392">
        <f>Q79+Q80</f>
        <v>0</v>
      </c>
      <c r="R81" s="328"/>
      <c r="S81" s="361">
        <f>S79+S80</f>
        <v>0</v>
      </c>
    </row>
    <row r="82" spans="1:19" ht="13.5" thickTop="1">
      <c r="A82" s="178"/>
      <c r="B82" s="322" t="s">
        <v>438</v>
      </c>
      <c r="C82" s="322"/>
      <c r="D82" s="322"/>
      <c r="E82" s="322"/>
      <c r="F82" s="322"/>
      <c r="G82" s="322"/>
      <c r="H82" s="322"/>
      <c r="I82" s="322"/>
      <c r="J82" s="322"/>
      <c r="K82" s="322"/>
      <c r="L82" s="178"/>
      <c r="M82" s="178"/>
      <c r="N82" s="178"/>
      <c r="O82" s="178"/>
      <c r="P82" s="178"/>
      <c r="Q82" s="178"/>
      <c r="R82" s="178"/>
      <c r="S82" s="178"/>
    </row>
    <row r="83" spans="1:19" ht="12.7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326" t="s">
        <v>439</v>
      </c>
      <c r="N83" s="326"/>
      <c r="O83" s="326"/>
      <c r="P83" s="322"/>
      <c r="Q83" s="322"/>
      <c r="R83" s="322"/>
      <c r="S83" s="322"/>
    </row>
    <row r="84" spans="1:19" ht="12.75">
      <c r="A84" s="178"/>
      <c r="B84" s="495" t="s">
        <v>441</v>
      </c>
      <c r="C84" s="495"/>
      <c r="D84" s="495"/>
      <c r="E84" s="178"/>
      <c r="F84" s="178"/>
      <c r="G84" s="178"/>
      <c r="H84" s="178"/>
      <c r="I84" s="178"/>
      <c r="J84" s="178"/>
      <c r="K84" s="178"/>
      <c r="L84" s="178"/>
      <c r="M84" s="322" t="s">
        <v>440</v>
      </c>
      <c r="N84" s="322"/>
      <c r="O84" s="322"/>
      <c r="P84" s="322"/>
      <c r="Q84" s="322"/>
      <c r="R84" s="322"/>
      <c r="S84" s="322"/>
    </row>
    <row r="85" spans="1:19" ht="13.5" thickBot="1">
      <c r="A85" s="178"/>
      <c r="B85" s="322" t="s">
        <v>442</v>
      </c>
      <c r="C85" s="322"/>
      <c r="D85" s="322"/>
      <c r="E85" s="178"/>
      <c r="F85" s="178"/>
      <c r="G85" s="178"/>
      <c r="H85" s="178"/>
      <c r="I85" s="178"/>
      <c r="J85" s="178"/>
      <c r="K85" s="178"/>
      <c r="L85" s="178"/>
      <c r="M85" s="322"/>
      <c r="N85" s="322"/>
      <c r="O85" s="322"/>
      <c r="P85" s="322"/>
      <c r="Q85" s="322"/>
      <c r="R85" s="322"/>
      <c r="S85" s="322"/>
    </row>
    <row r="86" spans="1:19" ht="14.25" thickBot="1" thickTop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429"/>
      <c r="N86" s="430"/>
      <c r="O86" s="431"/>
      <c r="P86" s="560" t="s">
        <v>325</v>
      </c>
      <c r="Q86" s="561"/>
      <c r="R86" s="560" t="s">
        <v>326</v>
      </c>
      <c r="S86" s="562"/>
    </row>
    <row r="87" spans="1:19" ht="14.25" thickBot="1" thickTop="1">
      <c r="A87" s="178"/>
      <c r="B87" s="429"/>
      <c r="C87" s="430"/>
      <c r="D87" s="431"/>
      <c r="E87" s="560" t="s">
        <v>325</v>
      </c>
      <c r="F87" s="561"/>
      <c r="G87" s="560" t="s">
        <v>326</v>
      </c>
      <c r="H87" s="562"/>
      <c r="I87" s="178"/>
      <c r="J87" s="178"/>
      <c r="K87" s="178"/>
      <c r="L87" s="178"/>
      <c r="M87" s="339" t="s">
        <v>443</v>
      </c>
      <c r="N87" s="340"/>
      <c r="O87" s="341"/>
      <c r="P87" s="377"/>
      <c r="Q87" s="343"/>
      <c r="R87" s="342"/>
      <c r="S87" s="344"/>
    </row>
    <row r="88" spans="1:19" ht="12.75">
      <c r="A88" s="178"/>
      <c r="B88" s="486" t="s">
        <v>447</v>
      </c>
      <c r="C88" s="487"/>
      <c r="D88" s="488"/>
      <c r="E88" s="342"/>
      <c r="F88" s="343"/>
      <c r="G88" s="342"/>
      <c r="H88" s="344"/>
      <c r="I88" s="178"/>
      <c r="J88" s="178"/>
      <c r="K88" s="178"/>
      <c r="L88" s="178"/>
      <c r="M88" s="353" t="s">
        <v>444</v>
      </c>
      <c r="N88" s="327"/>
      <c r="O88" s="348"/>
      <c r="P88" s="378"/>
      <c r="Q88" s="350"/>
      <c r="R88" s="349"/>
      <c r="S88" s="351"/>
    </row>
    <row r="89" spans="1:19" ht="12.75">
      <c r="A89" s="178"/>
      <c r="B89" s="489" t="s">
        <v>449</v>
      </c>
      <c r="C89" s="490"/>
      <c r="D89" s="491"/>
      <c r="E89" s="349"/>
      <c r="F89" s="350"/>
      <c r="G89" s="349"/>
      <c r="H89" s="351"/>
      <c r="I89" s="178"/>
      <c r="J89" s="178"/>
      <c r="K89" s="178"/>
      <c r="L89" s="178"/>
      <c r="M89" s="353" t="s">
        <v>445</v>
      </c>
      <c r="N89" s="327"/>
      <c r="O89" s="348"/>
      <c r="P89" s="378"/>
      <c r="Q89" s="350">
        <v>10466535</v>
      </c>
      <c r="R89" s="349"/>
      <c r="S89" s="351">
        <f>13091817+1031730</f>
        <v>14123547</v>
      </c>
    </row>
    <row r="90" spans="1:19" ht="13.5" thickBot="1">
      <c r="A90" s="178"/>
      <c r="B90" s="489" t="s">
        <v>450</v>
      </c>
      <c r="C90" s="490"/>
      <c r="D90" s="491"/>
      <c r="E90" s="349"/>
      <c r="F90" s="350">
        <v>549514</v>
      </c>
      <c r="G90" s="349"/>
      <c r="H90" s="351">
        <v>914601</v>
      </c>
      <c r="I90" s="178"/>
      <c r="J90" s="178"/>
      <c r="K90" s="178"/>
      <c r="L90" s="178"/>
      <c r="M90" s="354" t="s">
        <v>446</v>
      </c>
      <c r="N90" s="355"/>
      <c r="O90" s="356"/>
      <c r="P90" s="398"/>
      <c r="Q90" s="358"/>
      <c r="R90" s="357"/>
      <c r="S90" s="359"/>
    </row>
    <row r="91" spans="1:19" ht="13.5" thickBot="1">
      <c r="A91" s="178"/>
      <c r="B91" s="347" t="s">
        <v>452</v>
      </c>
      <c r="C91" s="349"/>
      <c r="D91" s="350"/>
      <c r="E91" s="349"/>
      <c r="F91" s="350">
        <f>4722968+180000</f>
        <v>4902968</v>
      </c>
      <c r="G91" s="349"/>
      <c r="H91" s="351">
        <f>5575396+308195</f>
        <v>5883591</v>
      </c>
      <c r="I91" s="178"/>
      <c r="J91" s="178"/>
      <c r="K91" s="178"/>
      <c r="L91" s="178"/>
      <c r="M91" s="499" t="s">
        <v>448</v>
      </c>
      <c r="N91" s="500"/>
      <c r="O91" s="518"/>
      <c r="P91" s="328"/>
      <c r="Q91" s="409">
        <f>SUM(Q87:Q90)</f>
        <v>10466535</v>
      </c>
      <c r="R91" s="328"/>
      <c r="S91" s="361">
        <f>SUM(S87:S90)</f>
        <v>14123547</v>
      </c>
    </row>
    <row r="92" spans="1:19" ht="14.25" thickBot="1" thickTop="1">
      <c r="A92" s="178"/>
      <c r="B92" s="347" t="s">
        <v>548</v>
      </c>
      <c r="C92" s="349"/>
      <c r="D92" s="350"/>
      <c r="E92" s="349"/>
      <c r="F92" s="350">
        <v>50000</v>
      </c>
      <c r="G92" s="349"/>
      <c r="H92" s="351">
        <v>25000</v>
      </c>
      <c r="I92" s="178"/>
      <c r="J92" s="178"/>
      <c r="K92" s="178"/>
      <c r="L92" s="178"/>
      <c r="M92" s="322"/>
      <c r="N92" s="322"/>
      <c r="O92" s="322"/>
      <c r="P92" s="322"/>
      <c r="Q92" s="352" t="str">
        <f>IF(Q91='Pasq. te ardhura shpenzime'!E8,"OK","Nuk Rakordon")</f>
        <v>OK</v>
      </c>
      <c r="R92" s="322"/>
      <c r="S92" s="352" t="str">
        <f>IF(S91='Pasq. te ardhura shpenzime'!D8+'Pasq. te ardhura shpenzime'!D9,"OK","Nuk Rakordon")</f>
        <v>OK</v>
      </c>
    </row>
    <row r="93" spans="1:19" ht="14.25" thickBot="1" thickTop="1">
      <c r="A93" s="178"/>
      <c r="B93" s="483" t="s">
        <v>453</v>
      </c>
      <c r="C93" s="484"/>
      <c r="D93" s="485"/>
      <c r="E93" s="408"/>
      <c r="F93" s="409">
        <f>SUM(F88:F92)</f>
        <v>5502482</v>
      </c>
      <c r="G93" s="408"/>
      <c r="H93" s="410">
        <f>SUM(H88:H92)</f>
        <v>6823192</v>
      </c>
      <c r="I93" s="178"/>
      <c r="J93" s="178"/>
      <c r="K93" s="178"/>
      <c r="L93" s="178"/>
      <c r="M93" s="322" t="s">
        <v>451</v>
      </c>
      <c r="N93" s="322"/>
      <c r="O93" s="322"/>
      <c r="P93" s="322"/>
      <c r="Q93" s="322"/>
      <c r="R93" s="322"/>
      <c r="S93" s="322"/>
    </row>
    <row r="94" spans="1:19" ht="13.5" thickTop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</row>
    <row r="95" spans="1:19" ht="12.75">
      <c r="A95" s="178"/>
      <c r="B95" s="326" t="s">
        <v>455</v>
      </c>
      <c r="C95" s="326"/>
      <c r="D95" s="326"/>
      <c r="E95" s="322"/>
      <c r="F95" s="322"/>
      <c r="G95" s="322"/>
      <c r="H95" s="322"/>
      <c r="I95" s="178"/>
      <c r="J95" s="178"/>
      <c r="K95" s="178"/>
      <c r="L95" s="178"/>
      <c r="M95" s="326" t="s">
        <v>454</v>
      </c>
      <c r="N95" s="326"/>
      <c r="O95" s="326"/>
      <c r="P95" s="322"/>
      <c r="Q95" s="322"/>
      <c r="R95" s="322"/>
      <c r="S95" s="322"/>
    </row>
    <row r="96" spans="1:19" ht="13.5" thickBot="1">
      <c r="A96" s="178"/>
      <c r="B96" s="322" t="s">
        <v>456</v>
      </c>
      <c r="C96" s="322"/>
      <c r="D96" s="322"/>
      <c r="E96" s="322"/>
      <c r="F96" s="322"/>
      <c r="G96" s="322"/>
      <c r="H96" s="322"/>
      <c r="I96" s="178"/>
      <c r="J96" s="178"/>
      <c r="K96" s="178"/>
      <c r="L96" s="178"/>
      <c r="M96" s="322"/>
      <c r="N96" s="322"/>
      <c r="O96" s="322"/>
      <c r="P96" s="322"/>
      <c r="Q96" s="322"/>
      <c r="R96" s="322"/>
      <c r="S96" s="322"/>
    </row>
    <row r="97" spans="1:19" ht="14.25" thickBot="1" thickTop="1">
      <c r="A97" s="178"/>
      <c r="B97" s="322"/>
      <c r="C97" s="322"/>
      <c r="D97" s="322"/>
      <c r="E97" s="322"/>
      <c r="F97" s="322"/>
      <c r="G97" s="322"/>
      <c r="H97" s="322"/>
      <c r="I97" s="178"/>
      <c r="J97" s="178"/>
      <c r="K97" s="178"/>
      <c r="L97" s="178"/>
      <c r="M97" s="501"/>
      <c r="N97" s="502"/>
      <c r="O97" s="503"/>
      <c r="P97" s="560" t="s">
        <v>325</v>
      </c>
      <c r="Q97" s="561"/>
      <c r="R97" s="565" t="s">
        <v>326</v>
      </c>
      <c r="S97" s="562"/>
    </row>
    <row r="98" spans="1:19" ht="14.25" thickBot="1" thickTop="1">
      <c r="A98" s="178"/>
      <c r="B98" s="429"/>
      <c r="C98" s="430"/>
      <c r="D98" s="431"/>
      <c r="E98" s="560" t="s">
        <v>325</v>
      </c>
      <c r="F98" s="561"/>
      <c r="G98" s="560" t="s">
        <v>326</v>
      </c>
      <c r="H98" s="562"/>
      <c r="I98" s="178"/>
      <c r="J98" s="178"/>
      <c r="K98" s="178"/>
      <c r="L98" s="178"/>
      <c r="M98" s="508" t="s">
        <v>18</v>
      </c>
      <c r="N98" s="509"/>
      <c r="O98" s="510"/>
      <c r="P98" s="433"/>
      <c r="Q98" s="434"/>
      <c r="R98" s="433"/>
      <c r="S98" s="424"/>
    </row>
    <row r="99" spans="1:19" ht="13.5" thickBot="1">
      <c r="A99" s="178"/>
      <c r="B99" s="339" t="s">
        <v>458</v>
      </c>
      <c r="C99" s="340"/>
      <c r="D99" s="341"/>
      <c r="E99" s="342"/>
      <c r="F99" s="343"/>
      <c r="G99" s="342"/>
      <c r="H99" s="344"/>
      <c r="I99" s="178"/>
      <c r="J99" s="178"/>
      <c r="K99" s="178"/>
      <c r="L99" s="178"/>
      <c r="M99" s="499" t="s">
        <v>457</v>
      </c>
      <c r="N99" s="500"/>
      <c r="O99" s="500"/>
      <c r="P99" s="328"/>
      <c r="Q99" s="328">
        <f>Q98</f>
        <v>0</v>
      </c>
      <c r="R99" s="328"/>
      <c r="S99" s="361">
        <f>S98</f>
        <v>0</v>
      </c>
    </row>
    <row r="100" spans="1:19" ht="13.5" thickTop="1">
      <c r="A100" s="178"/>
      <c r="B100" s="347"/>
      <c r="C100" s="327" t="s">
        <v>460</v>
      </c>
      <c r="D100" s="348"/>
      <c r="E100" s="349"/>
      <c r="F100" s="350"/>
      <c r="G100" s="349"/>
      <c r="H100" s="351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</row>
    <row r="101" spans="1:19" ht="12.75">
      <c r="A101" s="178"/>
      <c r="B101" s="347"/>
      <c r="C101" s="327" t="s">
        <v>462</v>
      </c>
      <c r="D101" s="348"/>
      <c r="E101" s="349"/>
      <c r="F101" s="350"/>
      <c r="G101" s="349"/>
      <c r="H101" s="351"/>
      <c r="I101" s="178"/>
      <c r="J101" s="178"/>
      <c r="K101" s="178"/>
      <c r="L101" s="178"/>
      <c r="M101" s="326" t="s">
        <v>481</v>
      </c>
      <c r="N101" s="326"/>
      <c r="O101" s="326"/>
      <c r="P101" s="322"/>
      <c r="Q101" s="322"/>
      <c r="R101" s="322"/>
      <c r="S101" s="322"/>
    </row>
    <row r="102" spans="1:19" ht="12.75">
      <c r="A102" s="178"/>
      <c r="B102" s="347"/>
      <c r="C102" s="327" t="s">
        <v>243</v>
      </c>
      <c r="D102" s="348"/>
      <c r="E102" s="349"/>
      <c r="F102" s="350">
        <v>120000</v>
      </c>
      <c r="G102" s="349"/>
      <c r="H102" s="351">
        <v>325000</v>
      </c>
      <c r="I102" s="178"/>
      <c r="J102" s="178"/>
      <c r="K102" s="178"/>
      <c r="L102" s="178"/>
      <c r="M102" s="368" t="s">
        <v>483</v>
      </c>
      <c r="N102" s="368"/>
      <c r="O102" s="368"/>
      <c r="P102" s="322"/>
      <c r="Q102" s="322"/>
      <c r="R102" s="322"/>
      <c r="S102" s="322"/>
    </row>
    <row r="103" spans="1:19" ht="13.5" thickBot="1">
      <c r="A103" s="178"/>
      <c r="B103" s="347"/>
      <c r="C103" s="327" t="s">
        <v>463</v>
      </c>
      <c r="D103" s="348"/>
      <c r="E103" s="349"/>
      <c r="F103" s="350"/>
      <c r="G103" s="349"/>
      <c r="H103" s="351"/>
      <c r="I103" s="178"/>
      <c r="J103" s="178"/>
      <c r="K103" s="178"/>
      <c r="L103" s="178"/>
      <c r="M103" s="322"/>
      <c r="N103" s="322"/>
      <c r="O103" s="322"/>
      <c r="P103" s="322"/>
      <c r="Q103" s="322"/>
      <c r="R103" s="322"/>
      <c r="S103" s="322"/>
    </row>
    <row r="104" spans="1:19" ht="14.25" thickBot="1" thickTop="1">
      <c r="A104" s="178"/>
      <c r="B104" s="347"/>
      <c r="C104" s="327" t="s">
        <v>465</v>
      </c>
      <c r="D104" s="348"/>
      <c r="E104" s="349"/>
      <c r="F104" s="350"/>
      <c r="G104" s="349"/>
      <c r="H104" s="351"/>
      <c r="I104" s="178"/>
      <c r="J104" s="178"/>
      <c r="K104" s="178"/>
      <c r="L104" s="178"/>
      <c r="M104" s="429"/>
      <c r="N104" s="430"/>
      <c r="O104" s="431"/>
      <c r="P104" s="560" t="s">
        <v>325</v>
      </c>
      <c r="Q104" s="561"/>
      <c r="R104" s="560" t="s">
        <v>326</v>
      </c>
      <c r="S104" s="562"/>
    </row>
    <row r="105" spans="1:19" ht="12.75">
      <c r="A105" s="178"/>
      <c r="B105" s="347"/>
      <c r="C105" s="327" t="s">
        <v>467</v>
      </c>
      <c r="D105" s="348"/>
      <c r="E105" s="349"/>
      <c r="F105" s="350">
        <v>16250</v>
      </c>
      <c r="G105" s="349"/>
      <c r="H105" s="351">
        <v>12500</v>
      </c>
      <c r="I105" s="178"/>
      <c r="J105" s="178"/>
      <c r="K105" s="178"/>
      <c r="L105" s="178"/>
      <c r="M105" s="339" t="s">
        <v>487</v>
      </c>
      <c r="N105" s="340"/>
      <c r="O105" s="340"/>
      <c r="P105" s="342"/>
      <c r="Q105" s="342"/>
      <c r="R105" s="342"/>
      <c r="S105" s="344"/>
    </row>
    <row r="106" spans="1:19" ht="12.75">
      <c r="A106" s="178"/>
      <c r="B106" s="347"/>
      <c r="C106" s="327" t="s">
        <v>545</v>
      </c>
      <c r="D106" s="348"/>
      <c r="E106" s="349"/>
      <c r="F106" s="350"/>
      <c r="G106" s="349"/>
      <c r="H106" s="351"/>
      <c r="I106" s="178"/>
      <c r="J106" s="178"/>
      <c r="K106" s="178"/>
      <c r="L106" s="178"/>
      <c r="M106" s="347"/>
      <c r="N106" s="327" t="s">
        <v>489</v>
      </c>
      <c r="O106" s="327"/>
      <c r="P106" s="349"/>
      <c r="Q106" s="349">
        <v>159</v>
      </c>
      <c r="R106" s="349"/>
      <c r="S106" s="351"/>
    </row>
    <row r="107" spans="1:19" ht="12.75">
      <c r="A107" s="178"/>
      <c r="B107" s="347"/>
      <c r="C107" s="327" t="s">
        <v>470</v>
      </c>
      <c r="D107" s="348"/>
      <c r="E107" s="349"/>
      <c r="F107" s="350"/>
      <c r="G107" s="349"/>
      <c r="H107" s="351"/>
      <c r="I107" s="178"/>
      <c r="J107" s="178"/>
      <c r="K107" s="178"/>
      <c r="L107" s="178"/>
      <c r="M107" s="347"/>
      <c r="N107" s="327" t="s">
        <v>490</v>
      </c>
      <c r="O107" s="327"/>
      <c r="P107" s="349"/>
      <c r="Q107" s="349"/>
      <c r="R107" s="349"/>
      <c r="S107" s="351"/>
    </row>
    <row r="108" spans="1:19" ht="12.75">
      <c r="A108" s="178"/>
      <c r="B108" s="347"/>
      <c r="C108" s="327" t="s">
        <v>472</v>
      </c>
      <c r="D108" s="348"/>
      <c r="E108" s="349"/>
      <c r="F108" s="350"/>
      <c r="G108" s="349"/>
      <c r="H108" s="351"/>
      <c r="I108" s="178"/>
      <c r="J108" s="178"/>
      <c r="K108" s="178"/>
      <c r="L108" s="178"/>
      <c r="M108" s="504" t="s">
        <v>492</v>
      </c>
      <c r="N108" s="505"/>
      <c r="O108" s="505"/>
      <c r="P108" s="381"/>
      <c r="Q108" s="381">
        <f>Q106+Q107</f>
        <v>159</v>
      </c>
      <c r="R108" s="381"/>
      <c r="S108" s="382">
        <f>S106+S107</f>
        <v>0</v>
      </c>
    </row>
    <row r="109" spans="1:19" ht="12.75">
      <c r="A109" s="178"/>
      <c r="B109" s="347"/>
      <c r="C109" s="327" t="s">
        <v>474</v>
      </c>
      <c r="D109" s="348"/>
      <c r="E109" s="349"/>
      <c r="F109" s="350">
        <v>199203</v>
      </c>
      <c r="G109" s="349"/>
      <c r="H109" s="351">
        <v>264894</v>
      </c>
      <c r="I109" s="178"/>
      <c r="J109" s="178"/>
      <c r="K109" s="178"/>
      <c r="L109" s="178"/>
      <c r="M109" s="353" t="s">
        <v>494</v>
      </c>
      <c r="N109" s="327"/>
      <c r="O109" s="327"/>
      <c r="P109" s="349"/>
      <c r="Q109" s="349"/>
      <c r="R109" s="349"/>
      <c r="S109" s="351"/>
    </row>
    <row r="110" spans="1:19" ht="12.75">
      <c r="A110" s="178"/>
      <c r="B110" s="347"/>
      <c r="C110" s="327" t="s">
        <v>476</v>
      </c>
      <c r="D110" s="348"/>
      <c r="E110" s="349"/>
      <c r="F110" s="350">
        <v>438882</v>
      </c>
      <c r="G110" s="349"/>
      <c r="H110" s="351">
        <v>372635</v>
      </c>
      <c r="I110" s="178"/>
      <c r="J110" s="178"/>
      <c r="K110" s="178"/>
      <c r="L110" s="178"/>
      <c r="M110" s="347"/>
      <c r="N110" s="327" t="s">
        <v>496</v>
      </c>
      <c r="O110" s="327"/>
      <c r="P110" s="349"/>
      <c r="Q110" s="349"/>
      <c r="R110" s="349"/>
      <c r="S110" s="351">
        <v>11802</v>
      </c>
    </row>
    <row r="111" spans="1:19" ht="12.75">
      <c r="A111" s="178"/>
      <c r="B111" s="347"/>
      <c r="C111" s="327" t="s">
        <v>478</v>
      </c>
      <c r="D111" s="348"/>
      <c r="E111" s="349"/>
      <c r="F111" s="350">
        <v>136934</v>
      </c>
      <c r="G111" s="349"/>
      <c r="H111" s="351">
        <v>111373</v>
      </c>
      <c r="I111" s="178"/>
      <c r="J111" s="178"/>
      <c r="K111" s="178"/>
      <c r="L111" s="178"/>
      <c r="M111" s="347"/>
      <c r="N111" s="327" t="s">
        <v>498</v>
      </c>
      <c r="O111" s="327"/>
      <c r="P111" s="349"/>
      <c r="Q111" s="349">
        <v>-9952</v>
      </c>
      <c r="R111" s="349"/>
      <c r="S111" s="351"/>
    </row>
    <row r="112" spans="1:19" ht="12.75">
      <c r="A112" s="178"/>
      <c r="B112" s="347"/>
      <c r="C112" s="327" t="s">
        <v>479</v>
      </c>
      <c r="D112" s="348"/>
      <c r="E112" s="349"/>
      <c r="F112" s="350"/>
      <c r="G112" s="349"/>
      <c r="H112" s="351"/>
      <c r="I112" s="178"/>
      <c r="J112" s="178"/>
      <c r="K112" s="178"/>
      <c r="L112" s="178"/>
      <c r="M112" s="504" t="s">
        <v>500</v>
      </c>
      <c r="N112" s="505"/>
      <c r="O112" s="505"/>
      <c r="P112" s="381"/>
      <c r="Q112" s="381">
        <f>Q110+Q111</f>
        <v>-9952</v>
      </c>
      <c r="R112" s="381"/>
      <c r="S112" s="382">
        <f>S110+S111</f>
        <v>11802</v>
      </c>
    </row>
    <row r="113" spans="1:19" ht="13.5" thickBot="1">
      <c r="A113" s="178"/>
      <c r="B113" s="347"/>
      <c r="C113" s="327" t="s">
        <v>480</v>
      </c>
      <c r="D113" s="348"/>
      <c r="E113" s="349"/>
      <c r="F113" s="350"/>
      <c r="G113" s="349"/>
      <c r="H113" s="351"/>
      <c r="I113" s="178"/>
      <c r="J113" s="178"/>
      <c r="K113" s="178"/>
      <c r="L113" s="178"/>
      <c r="M113" s="506" t="s">
        <v>502</v>
      </c>
      <c r="N113" s="507"/>
      <c r="O113" s="507"/>
      <c r="P113" s="328"/>
      <c r="Q113" s="328">
        <f>Q108+Q112</f>
        <v>-9793</v>
      </c>
      <c r="R113" s="328"/>
      <c r="S113" s="361">
        <f>S108+S112</f>
        <v>11802</v>
      </c>
    </row>
    <row r="114" spans="1:19" ht="14.25" thickBot="1" thickTop="1">
      <c r="A114" s="178"/>
      <c r="B114" s="347"/>
      <c r="C114" s="327" t="s">
        <v>482</v>
      </c>
      <c r="D114" s="348"/>
      <c r="E114" s="349"/>
      <c r="F114" s="350">
        <v>100682</v>
      </c>
      <c r="G114" s="349"/>
      <c r="H114" s="351">
        <v>111859</v>
      </c>
      <c r="I114" s="178"/>
      <c r="J114" s="178"/>
      <c r="K114" s="178"/>
      <c r="L114" s="178"/>
      <c r="M114" s="322"/>
      <c r="N114" s="322"/>
      <c r="O114" s="322"/>
      <c r="P114" s="322"/>
      <c r="Q114" s="352" t="str">
        <f>IF(Q113='Pasq. te ardhura shpenzime'!E28,"OK","Nuk Rakordon")</f>
        <v>OK</v>
      </c>
      <c r="R114" s="322"/>
      <c r="S114" s="352" t="str">
        <f>IF(S113='Pasq. te ardhura shpenzime'!D28,"OK","Nuk Rakordon")</f>
        <v>OK</v>
      </c>
    </row>
    <row r="115" spans="1:19" ht="13.5" thickTop="1">
      <c r="A115" s="178"/>
      <c r="B115" s="347"/>
      <c r="C115" s="327" t="s">
        <v>484</v>
      </c>
      <c r="D115" s="348"/>
      <c r="E115" s="349"/>
      <c r="F115" s="350"/>
      <c r="G115" s="349"/>
      <c r="H115" s="351"/>
      <c r="I115" s="178"/>
      <c r="J115" s="178"/>
      <c r="K115" s="178"/>
      <c r="L115" s="178"/>
      <c r="M115" s="326" t="s">
        <v>506</v>
      </c>
      <c r="N115" s="326"/>
      <c r="O115" s="326"/>
      <c r="P115" s="322"/>
      <c r="Q115" s="322"/>
      <c r="R115" s="322"/>
      <c r="S115" s="322"/>
    </row>
    <row r="116" spans="1:19" ht="12.75">
      <c r="A116" s="178"/>
      <c r="B116" s="504" t="s">
        <v>485</v>
      </c>
      <c r="C116" s="505"/>
      <c r="D116" s="511"/>
      <c r="E116" s="381"/>
      <c r="F116" s="435">
        <f>SUM(F100:F115)</f>
        <v>1011951</v>
      </c>
      <c r="G116" s="381"/>
      <c r="H116" s="382">
        <f>SUM(H100:H115)</f>
        <v>1198261</v>
      </c>
      <c r="I116" s="178"/>
      <c r="J116" s="178"/>
      <c r="K116" s="178"/>
      <c r="L116" s="178"/>
      <c r="M116" s="322" t="s">
        <v>508</v>
      </c>
      <c r="N116" s="322"/>
      <c r="O116" s="322"/>
      <c r="P116" s="322"/>
      <c r="Q116" s="322"/>
      <c r="R116" s="322"/>
      <c r="S116" s="322"/>
    </row>
    <row r="117" spans="1:19" ht="13.5" thickBot="1">
      <c r="A117" s="178"/>
      <c r="B117" s="353" t="s">
        <v>486</v>
      </c>
      <c r="C117" s="327"/>
      <c r="D117" s="348"/>
      <c r="E117" s="349"/>
      <c r="F117" s="350"/>
      <c r="G117" s="349"/>
      <c r="H117" s="351"/>
      <c r="I117" s="178"/>
      <c r="J117" s="178"/>
      <c r="K117" s="178"/>
      <c r="L117" s="178"/>
      <c r="M117" s="322"/>
      <c r="N117" s="322"/>
      <c r="O117" s="322"/>
      <c r="P117" s="322"/>
      <c r="Q117" s="322"/>
      <c r="R117" s="322"/>
      <c r="S117" s="322"/>
    </row>
    <row r="118" spans="1:19" ht="14.25" thickBot="1" thickTop="1">
      <c r="A118" s="178"/>
      <c r="B118" s="347"/>
      <c r="C118" s="327" t="s">
        <v>488</v>
      </c>
      <c r="D118" s="348"/>
      <c r="E118" s="349"/>
      <c r="F118" s="350">
        <v>480700</v>
      </c>
      <c r="G118" s="349"/>
      <c r="H118" s="351">
        <v>743192</v>
      </c>
      <c r="I118" s="178"/>
      <c r="J118" s="178"/>
      <c r="K118" s="178"/>
      <c r="L118" s="178"/>
      <c r="M118" s="429"/>
      <c r="N118" s="430"/>
      <c r="O118" s="431"/>
      <c r="P118" s="560" t="s">
        <v>325</v>
      </c>
      <c r="Q118" s="561"/>
      <c r="R118" s="560" t="s">
        <v>326</v>
      </c>
      <c r="S118" s="562"/>
    </row>
    <row r="119" spans="1:19" ht="12.75">
      <c r="A119" s="322"/>
      <c r="B119" s="347"/>
      <c r="C119" s="327" t="s">
        <v>366</v>
      </c>
      <c r="D119" s="348"/>
      <c r="E119" s="349"/>
      <c r="F119" s="350"/>
      <c r="G119" s="349"/>
      <c r="H119" s="351">
        <v>1031730</v>
      </c>
      <c r="I119" s="322"/>
      <c r="J119" s="178"/>
      <c r="K119" s="178"/>
      <c r="L119" s="178"/>
      <c r="M119" s="339" t="s">
        <v>510</v>
      </c>
      <c r="N119" s="340"/>
      <c r="O119" s="341"/>
      <c r="P119" s="342"/>
      <c r="Q119" s="343">
        <v>1400931</v>
      </c>
      <c r="R119" s="342"/>
      <c r="S119" s="344">
        <v>2405772</v>
      </c>
    </row>
    <row r="120" spans="1:19" ht="12.75">
      <c r="A120" s="322"/>
      <c r="B120" s="347"/>
      <c r="C120" s="327" t="s">
        <v>491</v>
      </c>
      <c r="D120" s="348"/>
      <c r="E120" s="349"/>
      <c r="F120" s="350">
        <v>152342</v>
      </c>
      <c r="G120" s="349"/>
      <c r="H120" s="351">
        <v>103840</v>
      </c>
      <c r="I120" s="322"/>
      <c r="J120" s="178"/>
      <c r="K120" s="178"/>
      <c r="L120" s="178"/>
      <c r="M120" s="353" t="s">
        <v>512</v>
      </c>
      <c r="N120" s="327"/>
      <c r="O120" s="348"/>
      <c r="P120" s="349"/>
      <c r="Q120" s="350"/>
      <c r="R120" s="349"/>
      <c r="S120" s="351"/>
    </row>
    <row r="121" spans="1:19" ht="12.75">
      <c r="A121" s="322"/>
      <c r="B121" s="436"/>
      <c r="C121" s="437" t="s">
        <v>493</v>
      </c>
      <c r="D121" s="438"/>
      <c r="E121" s="394"/>
      <c r="F121" s="439"/>
      <c r="G121" s="394"/>
      <c r="H121" s="395"/>
      <c r="I121" s="322"/>
      <c r="J121" s="178"/>
      <c r="K121" s="178"/>
      <c r="L121" s="178"/>
      <c r="M121" s="347"/>
      <c r="N121" s="327" t="s">
        <v>514</v>
      </c>
      <c r="O121" s="348"/>
      <c r="P121" s="349"/>
      <c r="Q121" s="350"/>
      <c r="R121" s="349"/>
      <c r="S121" s="351"/>
    </row>
    <row r="122" spans="1:19" ht="12.75">
      <c r="A122" s="322"/>
      <c r="B122" s="504" t="s">
        <v>495</v>
      </c>
      <c r="C122" s="505"/>
      <c r="D122" s="511"/>
      <c r="E122" s="349"/>
      <c r="F122" s="350">
        <f>SUM(F118:F121)</f>
        <v>633042</v>
      </c>
      <c r="G122" s="349"/>
      <c r="H122" s="351">
        <f>SUM(H118:H121)</f>
        <v>1878762</v>
      </c>
      <c r="I122" s="322"/>
      <c r="J122" s="178"/>
      <c r="K122" s="178"/>
      <c r="L122" s="178"/>
      <c r="M122" s="347"/>
      <c r="N122" s="327" t="s">
        <v>515</v>
      </c>
      <c r="O122" s="348"/>
      <c r="P122" s="349"/>
      <c r="Q122" s="350"/>
      <c r="R122" s="349"/>
      <c r="S122" s="351"/>
    </row>
    <row r="123" spans="1:19" ht="12.75">
      <c r="A123" s="322"/>
      <c r="B123" s="440" t="s">
        <v>497</v>
      </c>
      <c r="C123" s="441"/>
      <c r="D123" s="442"/>
      <c r="E123" s="381"/>
      <c r="F123" s="435">
        <v>32460</v>
      </c>
      <c r="G123" s="381"/>
      <c r="H123" s="382">
        <v>6374</v>
      </c>
      <c r="I123" s="322"/>
      <c r="J123" s="178"/>
      <c r="K123" s="178"/>
      <c r="L123" s="178"/>
      <c r="M123" s="347"/>
      <c r="N123" s="327" t="s">
        <v>516</v>
      </c>
      <c r="O123" s="348"/>
      <c r="P123" s="349"/>
      <c r="Q123" s="350">
        <v>32460</v>
      </c>
      <c r="R123" s="349"/>
      <c r="S123" s="351">
        <v>6374</v>
      </c>
    </row>
    <row r="124" spans="1:19" ht="12.75">
      <c r="A124" s="322"/>
      <c r="B124" s="496" t="s">
        <v>499</v>
      </c>
      <c r="C124" s="497"/>
      <c r="D124" s="498"/>
      <c r="E124" s="381"/>
      <c r="F124" s="435"/>
      <c r="G124" s="381"/>
      <c r="H124" s="382">
        <v>8800</v>
      </c>
      <c r="I124" s="322"/>
      <c r="J124" s="178"/>
      <c r="K124" s="178"/>
      <c r="L124" s="178"/>
      <c r="M124" s="347"/>
      <c r="N124" s="327" t="s">
        <v>518</v>
      </c>
      <c r="O124" s="348"/>
      <c r="P124" s="349"/>
      <c r="Q124" s="350"/>
      <c r="R124" s="349"/>
      <c r="S124" s="351"/>
    </row>
    <row r="125" spans="1:19" ht="12.75">
      <c r="A125" s="322"/>
      <c r="B125" s="489" t="s">
        <v>501</v>
      </c>
      <c r="C125" s="490"/>
      <c r="D125" s="491"/>
      <c r="E125" s="349"/>
      <c r="F125" s="350"/>
      <c r="G125" s="349"/>
      <c r="H125" s="351"/>
      <c r="I125" s="322"/>
      <c r="J125" s="178"/>
      <c r="K125" s="178"/>
      <c r="L125" s="178"/>
      <c r="M125" s="347"/>
      <c r="N125" s="327" t="s">
        <v>520</v>
      </c>
      <c r="O125" s="348"/>
      <c r="P125" s="349"/>
      <c r="Q125" s="350"/>
      <c r="R125" s="349"/>
      <c r="S125" s="351"/>
    </row>
    <row r="126" spans="1:19" ht="12.75">
      <c r="A126" s="322"/>
      <c r="B126" s="347"/>
      <c r="C126" s="490" t="s">
        <v>503</v>
      </c>
      <c r="D126" s="491"/>
      <c r="E126" s="349"/>
      <c r="F126" s="350"/>
      <c r="G126" s="349"/>
      <c r="H126" s="351"/>
      <c r="I126" s="322"/>
      <c r="J126" s="178"/>
      <c r="K126" s="178"/>
      <c r="L126" s="178"/>
      <c r="M126" s="347"/>
      <c r="N126" s="349" t="s">
        <v>522</v>
      </c>
      <c r="O126" s="350"/>
      <c r="P126" s="349"/>
      <c r="Q126" s="350"/>
      <c r="R126" s="349"/>
      <c r="S126" s="351"/>
    </row>
    <row r="127" spans="1:19" ht="12.75">
      <c r="A127" s="322"/>
      <c r="B127" s="347"/>
      <c r="C127" s="490" t="s">
        <v>504</v>
      </c>
      <c r="D127" s="491"/>
      <c r="E127" s="349"/>
      <c r="F127" s="350"/>
      <c r="G127" s="349"/>
      <c r="H127" s="351"/>
      <c r="I127" s="322"/>
      <c r="J127" s="178"/>
      <c r="K127" s="178"/>
      <c r="L127" s="178"/>
      <c r="M127" s="347"/>
      <c r="N127" s="327" t="s">
        <v>524</v>
      </c>
      <c r="O127" s="348"/>
      <c r="P127" s="349"/>
      <c r="Q127" s="350"/>
      <c r="R127" s="349"/>
      <c r="S127" s="351"/>
    </row>
    <row r="128" spans="1:19" ht="12.75">
      <c r="A128" s="322"/>
      <c r="B128" s="496" t="s">
        <v>505</v>
      </c>
      <c r="C128" s="497"/>
      <c r="D128" s="498"/>
      <c r="E128" s="381"/>
      <c r="F128" s="435">
        <f>F126+F127</f>
        <v>0</v>
      </c>
      <c r="G128" s="381"/>
      <c r="H128" s="382">
        <f>H126+H127</f>
        <v>0</v>
      </c>
      <c r="I128" s="322"/>
      <c r="J128" s="178"/>
      <c r="K128" s="178"/>
      <c r="L128" s="178"/>
      <c r="M128" s="353" t="s">
        <v>526</v>
      </c>
      <c r="N128" s="327"/>
      <c r="O128" s="348"/>
      <c r="P128" s="349"/>
      <c r="Q128" s="350"/>
      <c r="R128" s="349"/>
      <c r="S128" s="351"/>
    </row>
    <row r="129" spans="1:19" ht="13.5" thickBot="1">
      <c r="A129" s="322"/>
      <c r="B129" s="492" t="s">
        <v>507</v>
      </c>
      <c r="C129" s="493"/>
      <c r="D129" s="494"/>
      <c r="E129" s="357"/>
      <c r="F129" s="358"/>
      <c r="G129" s="357"/>
      <c r="H129" s="359"/>
      <c r="I129" s="322"/>
      <c r="J129" s="178"/>
      <c r="K129" s="178"/>
      <c r="L129" s="178"/>
      <c r="M129" s="353" t="s">
        <v>527</v>
      </c>
      <c r="N129" s="327"/>
      <c r="O129" s="348"/>
      <c r="P129" s="349"/>
      <c r="Q129" s="443">
        <f>(SUM(Q121:Q127)+Q119+Q128)</f>
        <v>1433391</v>
      </c>
      <c r="R129" s="349"/>
      <c r="S129" s="444">
        <f>(S119+SUM(S121:S127)+S128)</f>
        <v>2412146</v>
      </c>
    </row>
    <row r="130" spans="1:19" ht="13.5" thickBot="1">
      <c r="A130" s="322"/>
      <c r="B130" s="483" t="s">
        <v>509</v>
      </c>
      <c r="C130" s="484"/>
      <c r="D130" s="485"/>
      <c r="E130" s="408"/>
      <c r="F130" s="409">
        <f>F116+F122+F123+F124+F128</f>
        <v>1677453</v>
      </c>
      <c r="G130" s="408"/>
      <c r="H130" s="410">
        <f>H116+H122+H124+H123+H128</f>
        <v>3092197</v>
      </c>
      <c r="I130" s="322"/>
      <c r="J130" s="178"/>
      <c r="K130" s="178"/>
      <c r="L130" s="178"/>
      <c r="M130" s="354" t="s">
        <v>528</v>
      </c>
      <c r="N130" s="355"/>
      <c r="O130" s="356"/>
      <c r="P130" s="357"/>
      <c r="Q130" s="445">
        <f>Q129*10%</f>
        <v>143339.1</v>
      </c>
      <c r="R130" s="357"/>
      <c r="S130" s="446">
        <f>S129*10%</f>
        <v>241214.6</v>
      </c>
    </row>
    <row r="131" spans="1:19" ht="14.25" thickBot="1" thickTop="1">
      <c r="A131" s="322"/>
      <c r="B131" s="178"/>
      <c r="C131" s="178"/>
      <c r="D131" s="178"/>
      <c r="E131" s="178"/>
      <c r="F131" s="178"/>
      <c r="G131" s="178"/>
      <c r="H131" s="178"/>
      <c r="I131" s="322"/>
      <c r="J131" s="178"/>
      <c r="K131" s="178"/>
      <c r="L131" s="178"/>
      <c r="M131" s="389" t="s">
        <v>529</v>
      </c>
      <c r="N131" s="390"/>
      <c r="O131" s="391"/>
      <c r="P131" s="328"/>
      <c r="Q131" s="447">
        <f>Q119-Q130</f>
        <v>1257591.9</v>
      </c>
      <c r="R131" s="328"/>
      <c r="S131" s="448">
        <f>S119-S130</f>
        <v>2164557.4</v>
      </c>
    </row>
    <row r="132" spans="1:19" ht="14.25" thickBot="1" thickTop="1">
      <c r="A132" s="322"/>
      <c r="B132" s="326" t="s">
        <v>511</v>
      </c>
      <c r="C132" s="326"/>
      <c r="D132" s="326"/>
      <c r="E132" s="322"/>
      <c r="F132" s="322"/>
      <c r="G132" s="322"/>
      <c r="H132" s="322"/>
      <c r="I132" s="322"/>
      <c r="J132" s="178"/>
      <c r="K132" s="178"/>
      <c r="L132" s="178"/>
      <c r="M132" s="322"/>
      <c r="N132" s="322"/>
      <c r="O132" s="322"/>
      <c r="P132" s="322"/>
      <c r="Q132" s="352" t="str">
        <f>IF(Q131='Pasq. te ardhura shpenzime'!E31,"OK","Nuk Rakordon")</f>
        <v>OK</v>
      </c>
      <c r="R132" s="322"/>
      <c r="S132" s="352" t="str">
        <f>IF(S131='Pasq. te ardhura shpenzime'!D31,"OK","Nuk Rakordon")</f>
        <v>OK</v>
      </c>
    </row>
    <row r="133" spans="1:19" ht="13.5" thickTop="1">
      <c r="A133" s="322"/>
      <c r="B133" s="564" t="s">
        <v>513</v>
      </c>
      <c r="C133" s="564"/>
      <c r="D133" s="564"/>
      <c r="E133" s="322"/>
      <c r="F133" s="322"/>
      <c r="G133" s="322"/>
      <c r="H133" s="322"/>
      <c r="I133" s="322"/>
      <c r="J133" s="178"/>
      <c r="K133" s="178"/>
      <c r="L133" s="178"/>
      <c r="M133" s="322" t="s">
        <v>530</v>
      </c>
      <c r="N133" s="322"/>
      <c r="O133" s="322"/>
      <c r="P133" s="322"/>
      <c r="Q133" s="322"/>
      <c r="R133" s="322"/>
      <c r="S133" s="322"/>
    </row>
    <row r="134" spans="1:19" ht="13.5" thickBot="1">
      <c r="A134" s="322"/>
      <c r="B134" s="178"/>
      <c r="C134" s="178"/>
      <c r="D134" s="178"/>
      <c r="E134" s="178"/>
      <c r="F134" s="178"/>
      <c r="G134" s="178"/>
      <c r="H134" s="178"/>
      <c r="I134" s="322"/>
      <c r="J134" s="178"/>
      <c r="K134" s="178"/>
      <c r="L134" s="178"/>
      <c r="M134" s="322"/>
      <c r="N134" s="322"/>
      <c r="O134" s="322"/>
      <c r="P134" s="322"/>
      <c r="Q134" s="322"/>
      <c r="R134" s="322"/>
      <c r="S134" s="322"/>
    </row>
    <row r="135" spans="1:19" ht="14.25" thickBot="1" thickTop="1">
      <c r="A135" s="322"/>
      <c r="B135" s="501"/>
      <c r="C135" s="502"/>
      <c r="D135" s="503"/>
      <c r="E135" s="560" t="s">
        <v>325</v>
      </c>
      <c r="F135" s="561"/>
      <c r="G135" s="565" t="s">
        <v>326</v>
      </c>
      <c r="H135" s="562"/>
      <c r="I135" s="322"/>
      <c r="J135" s="178"/>
      <c r="K135" s="178"/>
      <c r="L135" s="178"/>
      <c r="M135" s="322"/>
      <c r="N135" s="322"/>
      <c r="O135" s="322"/>
      <c r="P135" s="322"/>
      <c r="Q135" s="449" t="s">
        <v>531</v>
      </c>
      <c r="R135" s="449"/>
      <c r="S135" s="449"/>
    </row>
    <row r="136" spans="1:19" ht="12.75">
      <c r="A136" s="322"/>
      <c r="B136" s="486" t="s">
        <v>517</v>
      </c>
      <c r="C136" s="487"/>
      <c r="D136" s="488"/>
      <c r="E136" s="342"/>
      <c r="F136" s="343">
        <v>1451639</v>
      </c>
      <c r="G136" s="342"/>
      <c r="H136" s="344">
        <v>1340712</v>
      </c>
      <c r="I136" s="322"/>
      <c r="J136" s="178"/>
      <c r="K136" s="178"/>
      <c r="L136" s="178"/>
      <c r="M136" s="322"/>
      <c r="N136" s="322"/>
      <c r="O136" s="322"/>
      <c r="P136" s="563" t="s">
        <v>532</v>
      </c>
      <c r="Q136" s="563"/>
      <c r="R136" s="563"/>
      <c r="S136" s="449"/>
    </row>
    <row r="137" spans="1:19" ht="12.75">
      <c r="A137" s="322"/>
      <c r="B137" s="489" t="s">
        <v>519</v>
      </c>
      <c r="C137" s="490"/>
      <c r="D137" s="491"/>
      <c r="E137" s="349"/>
      <c r="F137" s="350">
        <v>242422</v>
      </c>
      <c r="G137" s="349"/>
      <c r="H137" s="351">
        <v>223893</v>
      </c>
      <c r="I137" s="322"/>
      <c r="J137" s="178"/>
      <c r="K137" s="178"/>
      <c r="L137" s="178"/>
      <c r="M137" s="322"/>
      <c r="N137" s="322"/>
      <c r="O137" s="322"/>
      <c r="P137" s="322"/>
      <c r="Q137" s="322"/>
      <c r="R137" s="322"/>
      <c r="S137" s="322"/>
    </row>
    <row r="138" spans="1:19" ht="12.75">
      <c r="A138" s="322"/>
      <c r="B138" s="489" t="s">
        <v>521</v>
      </c>
      <c r="C138" s="490"/>
      <c r="D138" s="491"/>
      <c r="E138" s="349"/>
      <c r="F138" s="350"/>
      <c r="G138" s="349"/>
      <c r="H138" s="351"/>
      <c r="I138" s="322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</row>
    <row r="139" spans="1:19" ht="13.5" thickBot="1">
      <c r="A139" s="322"/>
      <c r="B139" s="492" t="s">
        <v>523</v>
      </c>
      <c r="C139" s="493"/>
      <c r="D139" s="494"/>
      <c r="E139" s="357"/>
      <c r="F139" s="358"/>
      <c r="G139" s="357"/>
      <c r="H139" s="359"/>
      <c r="I139" s="322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</row>
    <row r="140" spans="1:19" ht="13.5" thickBot="1">
      <c r="A140" s="322"/>
      <c r="B140" s="499" t="s">
        <v>525</v>
      </c>
      <c r="C140" s="500"/>
      <c r="D140" s="518"/>
      <c r="E140" s="328"/>
      <c r="F140" s="392">
        <f>SUM(F136:F139)</f>
        <v>1694061</v>
      </c>
      <c r="G140" s="328"/>
      <c r="H140" s="361">
        <f>SUM(H136:H139)</f>
        <v>1564605</v>
      </c>
      <c r="I140" s="322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</row>
    <row r="141" spans="1:19" ht="13.5" thickTop="1">
      <c r="A141" s="322"/>
      <c r="B141" s="178"/>
      <c r="C141" s="178"/>
      <c r="D141" s="178"/>
      <c r="E141" s="178"/>
      <c r="F141" s="178"/>
      <c r="G141" s="178"/>
      <c r="H141" s="178"/>
      <c r="I141" s="322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</row>
    <row r="142" spans="1:19" ht="12.75">
      <c r="A142" s="178"/>
      <c r="B142" s="495" t="s">
        <v>459</v>
      </c>
      <c r="C142" s="495"/>
      <c r="D142" s="495"/>
      <c r="E142" s="322"/>
      <c r="F142" s="322"/>
      <c r="G142" s="322"/>
      <c r="H142" s="322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</row>
    <row r="143" spans="1:19" ht="12.75">
      <c r="A143" s="178"/>
      <c r="B143" s="322" t="s">
        <v>461</v>
      </c>
      <c r="C143" s="322"/>
      <c r="D143" s="322"/>
      <c r="E143" s="322"/>
      <c r="F143" s="322"/>
      <c r="G143" s="322"/>
      <c r="H143" s="322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</row>
    <row r="144" spans="1:19" ht="13.5" thickBot="1">
      <c r="A144" s="178"/>
      <c r="B144" s="322"/>
      <c r="C144" s="322"/>
      <c r="D144" s="322"/>
      <c r="E144" s="322"/>
      <c r="F144" s="322"/>
      <c r="G144" s="322"/>
      <c r="H144" s="322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</row>
    <row r="145" spans="1:19" ht="14.25" thickBot="1" thickTop="1">
      <c r="A145" s="178"/>
      <c r="B145" s="501"/>
      <c r="C145" s="502"/>
      <c r="D145" s="503"/>
      <c r="E145" s="560" t="s">
        <v>325</v>
      </c>
      <c r="F145" s="561"/>
      <c r="G145" s="565" t="s">
        <v>326</v>
      </c>
      <c r="H145" s="562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</row>
    <row r="146" spans="1:19" ht="12.75">
      <c r="A146" s="178"/>
      <c r="B146" s="486" t="s">
        <v>464</v>
      </c>
      <c r="C146" s="487"/>
      <c r="D146" s="488"/>
      <c r="E146" s="342"/>
      <c r="F146" s="343"/>
      <c r="G146" s="342"/>
      <c r="H146" s="344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</row>
    <row r="147" spans="1:19" ht="12.75">
      <c r="A147" s="178"/>
      <c r="B147" s="489" t="s">
        <v>466</v>
      </c>
      <c r="C147" s="490"/>
      <c r="D147" s="491"/>
      <c r="E147" s="349"/>
      <c r="F147" s="350"/>
      <c r="G147" s="349"/>
      <c r="H147" s="351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</row>
    <row r="148" spans="1:19" ht="12.75">
      <c r="A148" s="178"/>
      <c r="B148" s="489" t="s">
        <v>468</v>
      </c>
      <c r="C148" s="490"/>
      <c r="D148" s="491"/>
      <c r="E148" s="349"/>
      <c r="F148" s="350">
        <v>31881</v>
      </c>
      <c r="G148" s="349"/>
      <c r="H148" s="351">
        <v>116081</v>
      </c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</row>
    <row r="149" spans="1:19" ht="12.75">
      <c r="A149" s="178"/>
      <c r="B149" s="489" t="s">
        <v>469</v>
      </c>
      <c r="C149" s="490"/>
      <c r="D149" s="491"/>
      <c r="E149" s="349"/>
      <c r="F149" s="350">
        <v>143746</v>
      </c>
      <c r="G149" s="349"/>
      <c r="H149" s="351">
        <v>114996</v>
      </c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</row>
    <row r="150" spans="1:19" ht="12.75">
      <c r="A150" s="178"/>
      <c r="B150" s="489" t="s">
        <v>471</v>
      </c>
      <c r="C150" s="490"/>
      <c r="D150" s="491"/>
      <c r="E150" s="349"/>
      <c r="F150" s="350"/>
      <c r="G150" s="349"/>
      <c r="H150" s="351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</row>
    <row r="151" spans="1:19" ht="12.75">
      <c r="A151" s="178"/>
      <c r="B151" s="489" t="s">
        <v>473</v>
      </c>
      <c r="C151" s="490"/>
      <c r="D151" s="491"/>
      <c r="E151" s="349"/>
      <c r="F151" s="350">
        <v>6188</v>
      </c>
      <c r="G151" s="349"/>
      <c r="H151" s="351">
        <v>18506</v>
      </c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</row>
    <row r="152" spans="1:19" ht="13.5" thickBot="1">
      <c r="A152" s="178"/>
      <c r="B152" s="492" t="s">
        <v>475</v>
      </c>
      <c r="C152" s="493"/>
      <c r="D152" s="494"/>
      <c r="E152" s="357"/>
      <c r="F152" s="358"/>
      <c r="G152" s="357"/>
      <c r="H152" s="359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</row>
    <row r="153" spans="1:19" ht="13.5" thickBot="1">
      <c r="A153" s="178"/>
      <c r="B153" s="499" t="s">
        <v>477</v>
      </c>
      <c r="C153" s="500"/>
      <c r="D153" s="518"/>
      <c r="E153" s="328"/>
      <c r="F153" s="392">
        <f>SUM(F146:F152)</f>
        <v>181815</v>
      </c>
      <c r="G153" s="328"/>
      <c r="H153" s="361">
        <f>SUM(H146:H152)</f>
        <v>249583</v>
      </c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</row>
    <row r="154" spans="1:19" ht="13.5" thickTop="1">
      <c r="A154" s="178"/>
      <c r="B154" s="322"/>
      <c r="C154" s="322"/>
      <c r="D154" s="322"/>
      <c r="E154" s="322"/>
      <c r="F154" s="322"/>
      <c r="G154" s="322"/>
      <c r="H154" s="322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</row>
    <row r="155" spans="1:19" ht="13.5" thickBot="1">
      <c r="A155" s="178"/>
      <c r="B155" s="566" t="s">
        <v>544</v>
      </c>
      <c r="C155" s="505"/>
      <c r="D155" s="511"/>
      <c r="E155" s="322"/>
      <c r="F155" s="450">
        <f>F93+F130+F140+F153</f>
        <v>9055811</v>
      </c>
      <c r="G155" s="322"/>
      <c r="H155" s="450">
        <f>H93+H130+H140+H153</f>
        <v>11729577</v>
      </c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</row>
    <row r="156" spans="1:19" ht="14.25" thickBot="1" thickTop="1">
      <c r="A156" s="178"/>
      <c r="B156" s="322"/>
      <c r="C156" s="322"/>
      <c r="D156" s="322"/>
      <c r="E156" s="322"/>
      <c r="F156" s="352" t="str">
        <f>IF(F155=-'Pasq. te ardhura shpenzime'!E19,"OK","Nuk Rakordon")</f>
        <v>OK</v>
      </c>
      <c r="G156" s="322"/>
      <c r="H156" s="352" t="str">
        <f>IF(H155=-'Pasq. te ardhura shpenzime'!D19,"OK","Nuk Rakordon")</f>
        <v>OK</v>
      </c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</row>
    <row r="157" spans="2:8" ht="13.5" thickTop="1">
      <c r="B157" s="25"/>
      <c r="C157" s="25"/>
      <c r="D157" s="25"/>
      <c r="E157" s="25"/>
      <c r="F157" s="26"/>
      <c r="G157" s="25"/>
      <c r="H157" s="25"/>
    </row>
    <row r="158" spans="2:19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2:19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2:19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2:19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</sheetData>
  <sheetProtection password="CE80" sheet="1"/>
  <mergeCells count="120">
    <mergeCell ref="R78:S78"/>
    <mergeCell ref="P86:Q86"/>
    <mergeCell ref="R86:S86"/>
    <mergeCell ref="P104:Q104"/>
    <mergeCell ref="R104:S104"/>
    <mergeCell ref="P97:Q97"/>
    <mergeCell ref="R97:S97"/>
    <mergeCell ref="B152:D152"/>
    <mergeCell ref="B153:D153"/>
    <mergeCell ref="B155:D155"/>
    <mergeCell ref="P55:Q55"/>
    <mergeCell ref="R55:S55"/>
    <mergeCell ref="P22:Q22"/>
    <mergeCell ref="R22:S22"/>
    <mergeCell ref="P67:Q67"/>
    <mergeCell ref="R67:S67"/>
    <mergeCell ref="P78:Q78"/>
    <mergeCell ref="E145:F145"/>
    <mergeCell ref="G145:H145"/>
    <mergeCell ref="B140:D140"/>
    <mergeCell ref="B149:D149"/>
    <mergeCell ref="B150:D150"/>
    <mergeCell ref="B151:D151"/>
    <mergeCell ref="B148:D148"/>
    <mergeCell ref="B145:D145"/>
    <mergeCell ref="B146:D146"/>
    <mergeCell ref="B147:D147"/>
    <mergeCell ref="P118:Q118"/>
    <mergeCell ref="R118:S118"/>
    <mergeCell ref="E98:F98"/>
    <mergeCell ref="G98:H98"/>
    <mergeCell ref="P136:R136"/>
    <mergeCell ref="B138:D138"/>
    <mergeCell ref="B133:D133"/>
    <mergeCell ref="E135:F135"/>
    <mergeCell ref="G135:H135"/>
    <mergeCell ref="C126:D126"/>
    <mergeCell ref="B90:D90"/>
    <mergeCell ref="M91:O91"/>
    <mergeCell ref="B64:D65"/>
    <mergeCell ref="E64:E65"/>
    <mergeCell ref="F64:F65"/>
    <mergeCell ref="G64:G65"/>
    <mergeCell ref="E87:F87"/>
    <mergeCell ref="G87:H87"/>
    <mergeCell ref="B2:C2"/>
    <mergeCell ref="M2:O2"/>
    <mergeCell ref="J64:J65"/>
    <mergeCell ref="K64:K65"/>
    <mergeCell ref="B84:D84"/>
    <mergeCell ref="B88:D88"/>
    <mergeCell ref="E29:F29"/>
    <mergeCell ref="G29:H29"/>
    <mergeCell ref="E46:F46"/>
    <mergeCell ref="G46:H46"/>
    <mergeCell ref="M5:O6"/>
    <mergeCell ref="P5:Q6"/>
    <mergeCell ref="H64:H65"/>
    <mergeCell ref="I64:I65"/>
    <mergeCell ref="B1:F1"/>
    <mergeCell ref="M29:O29"/>
    <mergeCell ref="M39:O39"/>
    <mergeCell ref="M44:O44"/>
    <mergeCell ref="B57:D57"/>
    <mergeCell ref="M60:O60"/>
    <mergeCell ref="R5:S6"/>
    <mergeCell ref="B6:D6"/>
    <mergeCell ref="B7:D7"/>
    <mergeCell ref="M7:O7"/>
    <mergeCell ref="B8:D8"/>
    <mergeCell ref="N8:O8"/>
    <mergeCell ref="B4:D5"/>
    <mergeCell ref="E4:E5"/>
    <mergeCell ref="F4:G4"/>
    <mergeCell ref="H4:I4"/>
    <mergeCell ref="N9:O9"/>
    <mergeCell ref="N10:O10"/>
    <mergeCell ref="N11:O11"/>
    <mergeCell ref="M12:O12"/>
    <mergeCell ref="B13:C13"/>
    <mergeCell ref="M13:O13"/>
    <mergeCell ref="N14:O14"/>
    <mergeCell ref="N15:O15"/>
    <mergeCell ref="M16:O16"/>
    <mergeCell ref="M17:O17"/>
    <mergeCell ref="B18:D19"/>
    <mergeCell ref="E18:F19"/>
    <mergeCell ref="G18:H19"/>
    <mergeCell ref="B20:D20"/>
    <mergeCell ref="B24:D24"/>
    <mergeCell ref="B40:D40"/>
    <mergeCell ref="M40:O40"/>
    <mergeCell ref="B41:D41"/>
    <mergeCell ref="M46:O46"/>
    <mergeCell ref="B58:D58"/>
    <mergeCell ref="B59:D59"/>
    <mergeCell ref="M71:O71"/>
    <mergeCell ref="M80:O80"/>
    <mergeCell ref="M81:O81"/>
    <mergeCell ref="B89:D89"/>
    <mergeCell ref="M99:O99"/>
    <mergeCell ref="B130:D130"/>
    <mergeCell ref="B135:D135"/>
    <mergeCell ref="M97:O97"/>
    <mergeCell ref="M112:O112"/>
    <mergeCell ref="M113:O113"/>
    <mergeCell ref="B124:D124"/>
    <mergeCell ref="M98:O98"/>
    <mergeCell ref="M108:O108"/>
    <mergeCell ref="B116:D116"/>
    <mergeCell ref="B93:D93"/>
    <mergeCell ref="B136:D136"/>
    <mergeCell ref="B137:D137"/>
    <mergeCell ref="B139:D139"/>
    <mergeCell ref="B142:D142"/>
    <mergeCell ref="B125:D125"/>
    <mergeCell ref="C127:D127"/>
    <mergeCell ref="B129:D129"/>
    <mergeCell ref="B128:D128"/>
    <mergeCell ref="B122:D122"/>
  </mergeCells>
  <printOptions/>
  <pageMargins left="0.75" right="0.75" top="1" bottom="1" header="0.5" footer="0.5"/>
  <pageSetup horizontalDpi="300" verticalDpi="300" orientation="portrait" paperSize="9" r:id="rId2"/>
  <ignoredErrors>
    <ignoredError sqref="G8:H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140625" style="0" bestFit="1" customWidth="1"/>
    <col min="2" max="2" width="49.140625" style="0" bestFit="1" customWidth="1"/>
    <col min="3" max="3" width="12.00390625" style="0" bestFit="1" customWidth="1"/>
    <col min="4" max="4" width="17.57421875" style="0" bestFit="1" customWidth="1"/>
    <col min="5" max="5" width="19.8515625" style="0" bestFit="1" customWidth="1"/>
  </cols>
  <sheetData>
    <row r="1" spans="1:5" ht="15.75">
      <c r="A1" s="452" t="s">
        <v>129</v>
      </c>
      <c r="B1" s="452"/>
      <c r="C1" s="452"/>
      <c r="D1" s="452"/>
      <c r="E1" s="452"/>
    </row>
    <row r="2" spans="1:5" ht="12.75">
      <c r="A2" s="33"/>
      <c r="B2" s="34"/>
      <c r="C2" s="34"/>
      <c r="D2" s="34"/>
      <c r="E2" s="34"/>
    </row>
    <row r="3" spans="1:5" ht="15.75">
      <c r="A3" s="452" t="s">
        <v>303</v>
      </c>
      <c r="B3" s="452"/>
      <c r="C3" s="452"/>
      <c r="D3" s="452"/>
      <c r="E3" s="452"/>
    </row>
    <row r="4" spans="1:5" ht="12.75">
      <c r="A4" s="34"/>
      <c r="B4" s="35" t="s">
        <v>127</v>
      </c>
      <c r="C4" s="34"/>
      <c r="D4" s="34"/>
      <c r="E4" s="34"/>
    </row>
    <row r="5" spans="1:5" ht="27.75" customHeight="1" thickBot="1">
      <c r="A5" s="34"/>
      <c r="B5" s="453" t="s">
        <v>306</v>
      </c>
      <c r="C5" s="453"/>
      <c r="D5" s="453"/>
      <c r="E5" s="453"/>
    </row>
    <row r="6" spans="1:5" s="1" customFormat="1" ht="18.75" thickBot="1">
      <c r="A6" s="36" t="s">
        <v>100</v>
      </c>
      <c r="B6" s="37" t="s">
        <v>1</v>
      </c>
      <c r="C6" s="37" t="s">
        <v>2</v>
      </c>
      <c r="D6" s="37" t="s">
        <v>97</v>
      </c>
      <c r="E6" s="38" t="s">
        <v>134</v>
      </c>
    </row>
    <row r="7" spans="1:5" s="7" customFormat="1" ht="15.75" thickBot="1">
      <c r="A7" s="39" t="s">
        <v>3</v>
      </c>
      <c r="B7" s="40" t="s">
        <v>4</v>
      </c>
      <c r="C7" s="41"/>
      <c r="D7" s="41"/>
      <c r="E7" s="42"/>
    </row>
    <row r="8" spans="1:5" ht="14.25" thickBot="1" thickTop="1">
      <c r="A8" s="43">
        <v>1</v>
      </c>
      <c r="B8" s="44" t="s">
        <v>247</v>
      </c>
      <c r="C8" s="45"/>
      <c r="D8" s="46">
        <f>3922+534604+776816-0.6</f>
        <v>1315341.4</v>
      </c>
      <c r="E8" s="46">
        <f>172+11919+907541-0.1</f>
        <v>919631.9</v>
      </c>
    </row>
    <row r="9" spans="1:5" ht="13.5" thickTop="1">
      <c r="A9" s="47">
        <v>2</v>
      </c>
      <c r="B9" s="48" t="s">
        <v>248</v>
      </c>
      <c r="C9" s="49"/>
      <c r="D9" s="50"/>
      <c r="E9" s="51"/>
    </row>
    <row r="10" spans="1:5" s="8" customFormat="1" ht="12.75">
      <c r="A10" s="52" t="s">
        <v>5</v>
      </c>
      <c r="B10" s="53" t="s">
        <v>249</v>
      </c>
      <c r="C10" s="54"/>
      <c r="D10" s="55"/>
      <c r="E10" s="56"/>
    </row>
    <row r="11" spans="1:5" s="8" customFormat="1" ht="12.75">
      <c r="A11" s="52" t="s">
        <v>6</v>
      </c>
      <c r="B11" s="53" t="s">
        <v>250</v>
      </c>
      <c r="C11" s="54"/>
      <c r="D11" s="55"/>
      <c r="E11" s="56"/>
    </row>
    <row r="12" spans="1:5" s="3" customFormat="1" ht="13.5" thickBot="1">
      <c r="A12" s="57"/>
      <c r="B12" s="58" t="s">
        <v>7</v>
      </c>
      <c r="C12" s="58"/>
      <c r="D12" s="59">
        <f>+D10+D11</f>
        <v>0</v>
      </c>
      <c r="E12" s="60">
        <f>+E10+E11</f>
        <v>0</v>
      </c>
    </row>
    <row r="13" spans="1:5" s="3" customFormat="1" ht="14.25" thickBot="1" thickTop="1">
      <c r="A13" s="61">
        <v>3</v>
      </c>
      <c r="B13" s="62" t="s">
        <v>251</v>
      </c>
      <c r="C13" s="49"/>
      <c r="D13" s="50"/>
      <c r="E13" s="51"/>
    </row>
    <row r="14" spans="1:5" s="8" customFormat="1" ht="14.25" thickBot="1" thickTop="1">
      <c r="A14" s="52" t="s">
        <v>5</v>
      </c>
      <c r="B14" s="63" t="s">
        <v>8</v>
      </c>
      <c r="C14" s="54"/>
      <c r="D14" s="46">
        <v>1689832</v>
      </c>
      <c r="E14" s="46">
        <v>2305252</v>
      </c>
    </row>
    <row r="15" spans="1:5" s="8" customFormat="1" ht="13.5" thickTop="1">
      <c r="A15" s="52" t="s">
        <v>6</v>
      </c>
      <c r="B15" s="63" t="s">
        <v>9</v>
      </c>
      <c r="C15" s="54"/>
      <c r="D15" s="55">
        <f>166137+678383</f>
        <v>844520</v>
      </c>
      <c r="E15" s="55">
        <f>226850+458323</f>
        <v>685173</v>
      </c>
    </row>
    <row r="16" spans="1:5" s="8" customFormat="1" ht="12.75">
      <c r="A16" s="52" t="s">
        <v>10</v>
      </c>
      <c r="B16" s="63" t="s">
        <v>11</v>
      </c>
      <c r="C16" s="54"/>
      <c r="D16" s="55"/>
      <c r="E16" s="56"/>
    </row>
    <row r="17" spans="1:5" s="8" customFormat="1" ht="12.75">
      <c r="A17" s="52" t="s">
        <v>12</v>
      </c>
      <c r="B17" s="63" t="s">
        <v>13</v>
      </c>
      <c r="C17" s="54"/>
      <c r="D17" s="55"/>
      <c r="E17" s="56"/>
    </row>
    <row r="18" spans="1:5" s="3" customFormat="1" ht="13.5" thickBot="1">
      <c r="A18" s="57"/>
      <c r="B18" s="58" t="s">
        <v>14</v>
      </c>
      <c r="C18" s="58"/>
      <c r="D18" s="59">
        <f>SUM(D14:D17)</f>
        <v>2534352</v>
      </c>
      <c r="E18" s="60">
        <f>SUM(E14:E17)</f>
        <v>2990425</v>
      </c>
    </row>
    <row r="19" spans="1:5" s="3" customFormat="1" ht="13.5" thickTop="1">
      <c r="A19" s="61">
        <v>4</v>
      </c>
      <c r="B19" s="62" t="s">
        <v>15</v>
      </c>
      <c r="C19" s="49"/>
      <c r="D19" s="50"/>
      <c r="E19" s="51"/>
    </row>
    <row r="20" spans="1:5" s="8" customFormat="1" ht="12.75">
      <c r="A20" s="52" t="s">
        <v>5</v>
      </c>
      <c r="B20" s="63" t="s">
        <v>16</v>
      </c>
      <c r="C20" s="54"/>
      <c r="D20" s="55"/>
      <c r="E20" s="56"/>
    </row>
    <row r="21" spans="1:5" s="8" customFormat="1" ht="12.75">
      <c r="A21" s="52" t="s">
        <v>6</v>
      </c>
      <c r="B21" s="63" t="s">
        <v>17</v>
      </c>
      <c r="C21" s="54"/>
      <c r="D21" s="55"/>
      <c r="E21" s="56"/>
    </row>
    <row r="22" spans="1:5" s="8" customFormat="1" ht="12.75">
      <c r="A22" s="52" t="s">
        <v>10</v>
      </c>
      <c r="B22" s="63" t="s">
        <v>18</v>
      </c>
      <c r="C22" s="54"/>
      <c r="D22" s="55"/>
      <c r="E22" s="56"/>
    </row>
    <row r="23" spans="1:5" s="8" customFormat="1" ht="12.75">
      <c r="A23" s="52" t="s">
        <v>12</v>
      </c>
      <c r="B23" s="63" t="s">
        <v>19</v>
      </c>
      <c r="C23" s="54"/>
      <c r="D23" s="55">
        <v>8103171</v>
      </c>
      <c r="E23" s="55">
        <v>6797487</v>
      </c>
    </row>
    <row r="24" spans="1:5" s="8" customFormat="1" ht="12.75">
      <c r="A24" s="52" t="s">
        <v>20</v>
      </c>
      <c r="B24" s="63" t="s">
        <v>21</v>
      </c>
      <c r="C24" s="54"/>
      <c r="D24" s="55"/>
      <c r="E24" s="56"/>
    </row>
    <row r="25" spans="1:5" s="3" customFormat="1" ht="13.5" thickBot="1">
      <c r="A25" s="57"/>
      <c r="B25" s="58" t="s">
        <v>22</v>
      </c>
      <c r="C25" s="58"/>
      <c r="D25" s="59">
        <f>SUM(D20:D24)</f>
        <v>8103171</v>
      </c>
      <c r="E25" s="60">
        <f>SUM(E20:E24)</f>
        <v>6797487</v>
      </c>
    </row>
    <row r="26" spans="1:5" s="3" customFormat="1" ht="14.25" thickBot="1" thickTop="1">
      <c r="A26" s="64">
        <v>5</v>
      </c>
      <c r="B26" s="65" t="s">
        <v>23</v>
      </c>
      <c r="C26" s="45"/>
      <c r="D26" s="46"/>
      <c r="E26" s="66"/>
    </row>
    <row r="27" spans="1:5" s="3" customFormat="1" ht="14.25" thickBot="1" thickTop="1">
      <c r="A27" s="64">
        <v>6</v>
      </c>
      <c r="B27" s="65" t="s">
        <v>24</v>
      </c>
      <c r="C27" s="45"/>
      <c r="D27" s="46"/>
      <c r="E27" s="66"/>
    </row>
    <row r="28" spans="1:5" s="3" customFormat="1" ht="14.25" thickBot="1" thickTop="1">
      <c r="A28" s="64">
        <v>7</v>
      </c>
      <c r="B28" s="65" t="s">
        <v>25</v>
      </c>
      <c r="C28" s="45"/>
      <c r="D28" s="46"/>
      <c r="E28" s="66">
        <v>0</v>
      </c>
    </row>
    <row r="29" spans="1:5" s="6" customFormat="1" ht="17.25" thickBot="1" thickTop="1">
      <c r="A29" s="67"/>
      <c r="B29" s="68" t="s">
        <v>42</v>
      </c>
      <c r="C29" s="68"/>
      <c r="D29" s="69">
        <f>+D8+D9+D12+D18+D25+D26+D27+D28</f>
        <v>11952864.4</v>
      </c>
      <c r="E29" s="70">
        <f>+E8+E9+E12+E18+E25+E26+E27+E28</f>
        <v>10707543.9</v>
      </c>
    </row>
    <row r="30" spans="1:5" s="6" customFormat="1" ht="16.5" thickBot="1">
      <c r="A30" s="39" t="s">
        <v>26</v>
      </c>
      <c r="B30" s="40" t="s">
        <v>27</v>
      </c>
      <c r="C30" s="41"/>
      <c r="D30" s="71"/>
      <c r="E30" s="72"/>
    </row>
    <row r="31" spans="1:5" s="3" customFormat="1" ht="13.5" thickTop="1">
      <c r="A31" s="73">
        <v>1</v>
      </c>
      <c r="B31" s="74" t="s">
        <v>28</v>
      </c>
      <c r="C31" s="49"/>
      <c r="D31" s="50"/>
      <c r="E31" s="51"/>
    </row>
    <row r="32" spans="1:5" s="8" customFormat="1" ht="12.75">
      <c r="A32" s="52" t="s">
        <v>5</v>
      </c>
      <c r="B32" s="63" t="s">
        <v>101</v>
      </c>
      <c r="C32" s="54"/>
      <c r="D32" s="55"/>
      <c r="E32" s="56"/>
    </row>
    <row r="33" spans="1:5" s="8" customFormat="1" ht="12.75">
      <c r="A33" s="52" t="s">
        <v>6</v>
      </c>
      <c r="B33" s="63" t="s">
        <v>29</v>
      </c>
      <c r="C33" s="54"/>
      <c r="D33" s="55"/>
      <c r="E33" s="56"/>
    </row>
    <row r="34" spans="1:5" s="8" customFormat="1" ht="12.75">
      <c r="A34" s="52" t="s">
        <v>10</v>
      </c>
      <c r="B34" s="63" t="s">
        <v>30</v>
      </c>
      <c r="C34" s="54"/>
      <c r="D34" s="55"/>
      <c r="E34" s="56"/>
    </row>
    <row r="35" spans="1:5" s="8" customFormat="1" ht="12.75">
      <c r="A35" s="52" t="s">
        <v>12</v>
      </c>
      <c r="B35" s="63" t="s">
        <v>31</v>
      </c>
      <c r="C35" s="54"/>
      <c r="D35" s="55"/>
      <c r="E35" s="56"/>
    </row>
    <row r="36" spans="1:5" s="3" customFormat="1" ht="13.5" thickBot="1">
      <c r="A36" s="57"/>
      <c r="B36" s="58" t="s">
        <v>32</v>
      </c>
      <c r="C36" s="58"/>
      <c r="D36" s="59">
        <f>SUM(D32:D35)</f>
        <v>0</v>
      </c>
      <c r="E36" s="60">
        <f>SUM(E32:E35)</f>
        <v>0</v>
      </c>
    </row>
    <row r="37" spans="1:5" s="3" customFormat="1" ht="13.5" thickTop="1">
      <c r="A37" s="73">
        <v>2</v>
      </c>
      <c r="B37" s="74" t="s">
        <v>33</v>
      </c>
      <c r="C37" s="49"/>
      <c r="D37" s="50"/>
      <c r="E37" s="51"/>
    </row>
    <row r="38" spans="1:5" s="8" customFormat="1" ht="12.75">
      <c r="A38" s="52" t="s">
        <v>5</v>
      </c>
      <c r="B38" s="53" t="s">
        <v>34</v>
      </c>
      <c r="C38" s="54"/>
      <c r="D38" s="55"/>
      <c r="E38" s="56"/>
    </row>
    <row r="39" spans="1:5" s="8" customFormat="1" ht="12.75">
      <c r="A39" s="52" t="s">
        <v>6</v>
      </c>
      <c r="B39" s="53" t="s">
        <v>252</v>
      </c>
      <c r="C39" s="54"/>
      <c r="D39" s="55"/>
      <c r="E39" s="56"/>
    </row>
    <row r="40" spans="1:5" s="8" customFormat="1" ht="12.75">
      <c r="A40" s="52" t="s">
        <v>10</v>
      </c>
      <c r="B40" s="53" t="s">
        <v>253</v>
      </c>
      <c r="C40" s="54"/>
      <c r="D40" s="55">
        <f>770173+1283866-776136</f>
        <v>1277903</v>
      </c>
      <c r="E40" s="55">
        <f>606532-38281+1057066-482084+67503-6188</f>
        <v>1204548</v>
      </c>
    </row>
    <row r="41" spans="1:5" s="8" customFormat="1" ht="12.75">
      <c r="A41" s="52" t="s">
        <v>12</v>
      </c>
      <c r="B41" s="53" t="s">
        <v>254</v>
      </c>
      <c r="C41" s="54"/>
      <c r="D41" s="55"/>
      <c r="E41" s="56"/>
    </row>
    <row r="42" spans="1:5" s="3" customFormat="1" ht="13.5" thickBot="1">
      <c r="A42" s="57"/>
      <c r="B42" s="58" t="s">
        <v>7</v>
      </c>
      <c r="C42" s="58"/>
      <c r="D42" s="59">
        <f>SUM(D38:D41)</f>
        <v>1277903</v>
      </c>
      <c r="E42" s="60">
        <f>SUM(E38:E41)</f>
        <v>1204548</v>
      </c>
    </row>
    <row r="43" spans="1:5" s="3" customFormat="1" ht="14.25" thickBot="1" thickTop="1">
      <c r="A43" s="64">
        <v>3</v>
      </c>
      <c r="B43" s="65" t="s">
        <v>35</v>
      </c>
      <c r="C43" s="45"/>
      <c r="D43" s="45">
        <v>0</v>
      </c>
      <c r="E43" s="75">
        <v>0</v>
      </c>
    </row>
    <row r="44" spans="1:5" s="3" customFormat="1" ht="13.5" thickTop="1">
      <c r="A44" s="73">
        <v>4</v>
      </c>
      <c r="B44" s="74" t="s">
        <v>36</v>
      </c>
      <c r="C44" s="49"/>
      <c r="D44" s="49"/>
      <c r="E44" s="76"/>
    </row>
    <row r="45" spans="1:5" s="8" customFormat="1" ht="12.75">
      <c r="A45" s="52" t="s">
        <v>5</v>
      </c>
      <c r="B45" s="63" t="s">
        <v>37</v>
      </c>
      <c r="C45" s="54"/>
      <c r="D45" s="55">
        <v>0</v>
      </c>
      <c r="E45" s="56"/>
    </row>
    <row r="46" spans="1:5" s="8" customFormat="1" ht="12.75">
      <c r="A46" s="52" t="s">
        <v>6</v>
      </c>
      <c r="B46" s="63" t="s">
        <v>38</v>
      </c>
      <c r="C46" s="54"/>
      <c r="D46" s="55"/>
      <c r="E46" s="56"/>
    </row>
    <row r="47" spans="1:5" s="8" customFormat="1" ht="12.75">
      <c r="A47" s="52" t="s">
        <v>10</v>
      </c>
      <c r="B47" s="63" t="s">
        <v>39</v>
      </c>
      <c r="C47" s="54"/>
      <c r="D47" s="55"/>
      <c r="E47" s="56"/>
    </row>
    <row r="48" spans="1:5" s="3" customFormat="1" ht="13.5" thickBot="1">
      <c r="A48" s="57"/>
      <c r="B48" s="58" t="s">
        <v>40</v>
      </c>
      <c r="C48" s="58"/>
      <c r="D48" s="59">
        <f>SUM(D45:D47)</f>
        <v>0</v>
      </c>
      <c r="E48" s="60">
        <f>SUM(E45:E47)</f>
        <v>0</v>
      </c>
    </row>
    <row r="49" spans="1:5" s="3" customFormat="1" ht="14.25" thickBot="1" thickTop="1">
      <c r="A49" s="64">
        <v>5</v>
      </c>
      <c r="B49" s="65" t="s">
        <v>41</v>
      </c>
      <c r="C49" s="45"/>
      <c r="D49" s="46">
        <v>0</v>
      </c>
      <c r="E49" s="66"/>
    </row>
    <row r="50" spans="1:5" s="3" customFormat="1" ht="14.25" thickBot="1" thickTop="1">
      <c r="A50" s="64">
        <v>6</v>
      </c>
      <c r="B50" s="65" t="s">
        <v>102</v>
      </c>
      <c r="C50" s="45"/>
      <c r="D50" s="46">
        <v>0</v>
      </c>
      <c r="E50" s="66"/>
    </row>
    <row r="51" spans="1:5" s="6" customFormat="1" ht="17.25" thickBot="1" thickTop="1">
      <c r="A51" s="77"/>
      <c r="B51" s="78" t="s">
        <v>43</v>
      </c>
      <c r="C51" s="78"/>
      <c r="D51" s="79">
        <f>+D36+D42+D43+D48+D49+D50</f>
        <v>1277903</v>
      </c>
      <c r="E51" s="80">
        <f>+E36+E42+E43+E48+E49+E50</f>
        <v>1204548</v>
      </c>
    </row>
    <row r="52" spans="1:5" s="5" customFormat="1" ht="18.75" thickBot="1">
      <c r="A52" s="81"/>
      <c r="B52" s="82" t="s">
        <v>44</v>
      </c>
      <c r="C52" s="82"/>
      <c r="D52" s="83">
        <f>+D29+D51</f>
        <v>13230767.4</v>
      </c>
      <c r="E52" s="84">
        <f>+E29+E51</f>
        <v>11912091.9</v>
      </c>
    </row>
    <row r="53" spans="1:5" ht="13.5" thickBot="1">
      <c r="A53" s="34"/>
      <c r="B53" s="34"/>
      <c r="C53" s="85" t="s">
        <v>533</v>
      </c>
      <c r="D53" s="86" t="str">
        <f>IF(D52='DETYRMET DHE KAPITALI'!D45,"Ok","Nuk kuadron")</f>
        <v>Ok</v>
      </c>
      <c r="E53" s="87" t="str">
        <f>IF(E52='DETYRMET DHE KAPITALI'!E45,"Ok","Nuk kuadron")</f>
        <v>Ok</v>
      </c>
    </row>
    <row r="54" ht="13.5" thickTop="1"/>
  </sheetData>
  <sheetProtection password="CE80" sheet="1"/>
  <mergeCells count="3">
    <mergeCell ref="A3:E3"/>
    <mergeCell ref="A1:E1"/>
    <mergeCell ref="B5:E5"/>
  </mergeCells>
  <printOptions/>
  <pageMargins left="0.56" right="0.26" top="1" bottom="1" header="0.5" footer="0.5"/>
  <pageSetup horizontalDpi="300" verticalDpi="300" orientation="portrait" paperSize="9" scale="95" r:id="rId3"/>
  <headerFooter alignWithMargins="0"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00390625" style="0" bestFit="1" customWidth="1"/>
    <col min="2" max="2" width="51.57421875" style="0" customWidth="1"/>
    <col min="3" max="3" width="12.00390625" style="0" bestFit="1" customWidth="1"/>
    <col min="4" max="4" width="17.140625" style="0" customWidth="1"/>
    <col min="5" max="5" width="19.28125" style="0" customWidth="1"/>
  </cols>
  <sheetData>
    <row r="1" spans="1:5" ht="15.75">
      <c r="A1" s="452" t="s">
        <v>129</v>
      </c>
      <c r="B1" s="452"/>
      <c r="C1" s="452"/>
      <c r="D1" s="452"/>
      <c r="E1" s="452"/>
    </row>
    <row r="2" spans="1:5" ht="12.75">
      <c r="A2" s="33"/>
      <c r="B2" s="88"/>
      <c r="C2" s="88"/>
      <c r="D2" s="88"/>
      <c r="E2" s="88"/>
    </row>
    <row r="3" spans="1:5" ht="15.75">
      <c r="A3" s="452" t="s">
        <v>303</v>
      </c>
      <c r="B3" s="452"/>
      <c r="C3" s="452"/>
      <c r="D3" s="452"/>
      <c r="E3" s="452"/>
    </row>
    <row r="4" spans="1:5" ht="19.5" customHeight="1" thickBot="1">
      <c r="A4" s="89"/>
      <c r="B4" s="35" t="s">
        <v>99</v>
      </c>
      <c r="C4" s="88"/>
      <c r="D4" s="88"/>
      <c r="E4" s="88"/>
    </row>
    <row r="5" spans="1:5" s="1" customFormat="1" ht="18.75" thickBot="1">
      <c r="A5" s="90"/>
      <c r="B5" s="37" t="s">
        <v>45</v>
      </c>
      <c r="C5" s="37" t="s">
        <v>2</v>
      </c>
      <c r="D5" s="37" t="s">
        <v>97</v>
      </c>
      <c r="E5" s="38" t="s">
        <v>134</v>
      </c>
    </row>
    <row r="6" spans="1:5" s="7" customFormat="1" ht="15.75" thickBot="1">
      <c r="A6" s="39" t="s">
        <v>3</v>
      </c>
      <c r="B6" s="40" t="s">
        <v>105</v>
      </c>
      <c r="C6" s="41"/>
      <c r="D6" s="41"/>
      <c r="E6" s="42"/>
    </row>
    <row r="7" spans="1:5" ht="14.25" thickBot="1" thickTop="1">
      <c r="A7" s="64">
        <v>1</v>
      </c>
      <c r="B7" s="65" t="s">
        <v>46</v>
      </c>
      <c r="C7" s="45"/>
      <c r="D7" s="46">
        <v>0</v>
      </c>
      <c r="E7" s="66">
        <v>0</v>
      </c>
    </row>
    <row r="8" spans="1:5" ht="13.5" thickTop="1">
      <c r="A8" s="73">
        <v>2</v>
      </c>
      <c r="B8" s="74" t="s">
        <v>47</v>
      </c>
      <c r="C8" s="49"/>
      <c r="D8" s="50"/>
      <c r="E8" s="51"/>
    </row>
    <row r="9" spans="1:5" s="8" customFormat="1" ht="12.75">
      <c r="A9" s="52" t="s">
        <v>5</v>
      </c>
      <c r="B9" s="91" t="s">
        <v>255</v>
      </c>
      <c r="C9" s="54"/>
      <c r="D9" s="55"/>
      <c r="E9" s="56"/>
    </row>
    <row r="10" spans="1:5" s="8" customFormat="1" ht="12.75">
      <c r="A10" s="52" t="s">
        <v>6</v>
      </c>
      <c r="B10" s="91" t="s">
        <v>256</v>
      </c>
      <c r="C10" s="54"/>
      <c r="D10" s="55"/>
      <c r="E10" s="56"/>
    </row>
    <row r="11" spans="1:5" s="8" customFormat="1" ht="12.75">
      <c r="A11" s="92" t="s">
        <v>10</v>
      </c>
      <c r="B11" s="91" t="s">
        <v>257</v>
      </c>
      <c r="C11" s="93"/>
      <c r="D11" s="94"/>
      <c r="E11" s="95"/>
    </row>
    <row r="12" spans="1:5" s="3" customFormat="1" ht="13.5" thickBot="1">
      <c r="A12" s="96"/>
      <c r="B12" s="97" t="s">
        <v>7</v>
      </c>
      <c r="C12" s="58"/>
      <c r="D12" s="59">
        <f>+D9+D10</f>
        <v>0</v>
      </c>
      <c r="E12" s="60">
        <f>+E9+E10</f>
        <v>0</v>
      </c>
    </row>
    <row r="13" spans="1:5" s="3" customFormat="1" ht="13.5" thickTop="1">
      <c r="A13" s="73">
        <v>3</v>
      </c>
      <c r="B13" s="74" t="s">
        <v>48</v>
      </c>
      <c r="C13" s="49"/>
      <c r="D13" s="50"/>
      <c r="E13" s="51"/>
    </row>
    <row r="14" spans="1:5" s="8" customFormat="1" ht="12.75">
      <c r="A14" s="52" t="s">
        <v>5</v>
      </c>
      <c r="B14" s="63" t="s">
        <v>49</v>
      </c>
      <c r="C14" s="54"/>
      <c r="D14" s="55">
        <v>4093248</v>
      </c>
      <c r="E14" s="55">
        <v>539880</v>
      </c>
    </row>
    <row r="15" spans="1:5" s="8" customFormat="1" ht="12.75">
      <c r="A15" s="52" t="s">
        <v>6</v>
      </c>
      <c r="B15" s="63" t="s">
        <v>50</v>
      </c>
      <c r="C15" s="54"/>
      <c r="D15" s="55">
        <v>88039</v>
      </c>
      <c r="E15" s="55">
        <v>1801859</v>
      </c>
    </row>
    <row r="16" spans="1:5" s="8" customFormat="1" ht="12.75">
      <c r="A16" s="52" t="s">
        <v>10</v>
      </c>
      <c r="B16" s="63" t="s">
        <v>51</v>
      </c>
      <c r="C16" s="54"/>
      <c r="D16" s="55">
        <f>11173+31172</f>
        <v>42345</v>
      </c>
      <c r="E16" s="55">
        <f>11106+30985</f>
        <v>42091</v>
      </c>
    </row>
    <row r="17" spans="1:5" s="8" customFormat="1" ht="12.75">
      <c r="A17" s="52" t="s">
        <v>12</v>
      </c>
      <c r="B17" s="63" t="s">
        <v>52</v>
      </c>
      <c r="C17" s="54"/>
      <c r="D17" s="55">
        <v>4524000</v>
      </c>
      <c r="E17" s="55">
        <v>7034000</v>
      </c>
    </row>
    <row r="18" spans="1:5" s="8" customFormat="1" ht="12.75">
      <c r="A18" s="92" t="s">
        <v>20</v>
      </c>
      <c r="B18" s="98" t="s">
        <v>53</v>
      </c>
      <c r="C18" s="93"/>
      <c r="D18" s="94"/>
      <c r="E18" s="95"/>
    </row>
    <row r="19" spans="1:5" s="3" customFormat="1" ht="13.5" thickBot="1">
      <c r="A19" s="96"/>
      <c r="B19" s="97" t="s">
        <v>14</v>
      </c>
      <c r="C19" s="58"/>
      <c r="D19" s="59">
        <f>SUM(D14:D18)</f>
        <v>8747632</v>
      </c>
      <c r="E19" s="60">
        <f>SUM(E14:E18)</f>
        <v>9417830</v>
      </c>
    </row>
    <row r="20" spans="1:5" s="3" customFormat="1" ht="14.25" thickBot="1" thickTop="1">
      <c r="A20" s="64">
        <v>4</v>
      </c>
      <c r="B20" s="99" t="s">
        <v>258</v>
      </c>
      <c r="C20" s="49"/>
      <c r="D20" s="50">
        <v>0</v>
      </c>
      <c r="E20" s="51">
        <v>0</v>
      </c>
    </row>
    <row r="21" spans="1:5" s="3" customFormat="1" ht="14.25" thickBot="1" thickTop="1">
      <c r="A21" s="100">
        <v>5</v>
      </c>
      <c r="B21" s="101" t="s">
        <v>259</v>
      </c>
      <c r="C21" s="45"/>
      <c r="D21" s="46">
        <v>0</v>
      </c>
      <c r="E21" s="66">
        <v>0</v>
      </c>
    </row>
    <row r="22" spans="1:5" s="6" customFormat="1" ht="17.25" thickBot="1" thickTop="1">
      <c r="A22" s="102"/>
      <c r="B22" s="103" t="s">
        <v>260</v>
      </c>
      <c r="C22" s="103"/>
      <c r="D22" s="104">
        <f>+D7+D12+D19+D20+D21</f>
        <v>8747632</v>
      </c>
      <c r="E22" s="105">
        <f>+E7+E12+E19+E20+E21</f>
        <v>9417830</v>
      </c>
    </row>
    <row r="23" spans="1:5" s="6" customFormat="1" ht="16.5" thickBot="1">
      <c r="A23" s="106" t="s">
        <v>26</v>
      </c>
      <c r="B23" s="41" t="s">
        <v>103</v>
      </c>
      <c r="C23" s="41"/>
      <c r="D23" s="71"/>
      <c r="E23" s="72"/>
    </row>
    <row r="24" spans="1:5" s="3" customFormat="1" ht="13.5" thickTop="1">
      <c r="A24" s="73">
        <v>1</v>
      </c>
      <c r="B24" s="74" t="s">
        <v>55</v>
      </c>
      <c r="C24" s="49"/>
      <c r="D24" s="50">
        <v>11615</v>
      </c>
      <c r="E24" s="51">
        <v>187299</v>
      </c>
    </row>
    <row r="25" spans="1:5" s="8" customFormat="1" ht="12.75">
      <c r="A25" s="52" t="s">
        <v>5</v>
      </c>
      <c r="B25" s="91" t="s">
        <v>261</v>
      </c>
      <c r="C25" s="54"/>
      <c r="D25" s="55"/>
      <c r="E25" s="55"/>
    </row>
    <row r="26" spans="1:5" s="8" customFormat="1" ht="12.75">
      <c r="A26" s="52" t="s">
        <v>6</v>
      </c>
      <c r="B26" s="91" t="s">
        <v>56</v>
      </c>
      <c r="C26" s="54"/>
      <c r="D26" s="55"/>
      <c r="E26" s="56"/>
    </row>
    <row r="27" spans="1:5" s="3" customFormat="1" ht="13.5" thickBot="1">
      <c r="A27" s="57"/>
      <c r="B27" s="58" t="s">
        <v>32</v>
      </c>
      <c r="C27" s="58"/>
      <c r="D27" s="59">
        <f>SUM(D24:D26)</f>
        <v>11615</v>
      </c>
      <c r="E27" s="60">
        <f>SUM(E24:E26)</f>
        <v>187299</v>
      </c>
    </row>
    <row r="28" spans="1:5" s="3" customFormat="1" ht="14.25" thickBot="1" thickTop="1">
      <c r="A28" s="73">
        <v>2</v>
      </c>
      <c r="B28" s="74" t="s">
        <v>57</v>
      </c>
      <c r="C28" s="49"/>
      <c r="D28" s="46">
        <v>0</v>
      </c>
      <c r="E28" s="51">
        <v>0</v>
      </c>
    </row>
    <row r="29" spans="1:5" s="3" customFormat="1" ht="14.25" thickBot="1" thickTop="1">
      <c r="A29" s="64">
        <v>3</v>
      </c>
      <c r="B29" s="65" t="s">
        <v>58</v>
      </c>
      <c r="C29" s="45"/>
      <c r="D29" s="46">
        <v>0</v>
      </c>
      <c r="E29" s="75">
        <v>0</v>
      </c>
    </row>
    <row r="30" spans="1:5" s="3" customFormat="1" ht="14.25" thickBot="1" thickTop="1">
      <c r="A30" s="64">
        <v>4</v>
      </c>
      <c r="B30" s="65" t="s">
        <v>54</v>
      </c>
      <c r="C30" s="45"/>
      <c r="D30" s="45">
        <v>0</v>
      </c>
      <c r="E30" s="75">
        <v>0</v>
      </c>
    </row>
    <row r="31" spans="1:5" s="6" customFormat="1" ht="17.25" thickBot="1" thickTop="1">
      <c r="A31" s="107"/>
      <c r="B31" s="108" t="s">
        <v>104</v>
      </c>
      <c r="C31" s="108"/>
      <c r="D31" s="109">
        <f>+D27+D28+D29+D30</f>
        <v>11615</v>
      </c>
      <c r="E31" s="110">
        <f>+E27+E28+E29+E30</f>
        <v>187299</v>
      </c>
    </row>
    <row r="32" spans="1:5" s="6" customFormat="1" ht="17.25" thickBot="1" thickTop="1">
      <c r="A32" s="67"/>
      <c r="B32" s="68" t="s">
        <v>72</v>
      </c>
      <c r="C32" s="68"/>
      <c r="D32" s="69">
        <f>+D22+D31</f>
        <v>8759247</v>
      </c>
      <c r="E32" s="70">
        <f>+E22+E31</f>
        <v>9605129</v>
      </c>
    </row>
    <row r="33" spans="1:5" s="6" customFormat="1" ht="16.5" thickBot="1">
      <c r="A33" s="106" t="s">
        <v>59</v>
      </c>
      <c r="B33" s="41" t="s">
        <v>60</v>
      </c>
      <c r="C33" s="41"/>
      <c r="D33" s="71"/>
      <c r="E33" s="72"/>
    </row>
    <row r="34" spans="1:5" s="6" customFormat="1" ht="24.75" thickTop="1">
      <c r="A34" s="111">
        <v>1</v>
      </c>
      <c r="B34" s="112" t="s">
        <v>61</v>
      </c>
      <c r="C34" s="49"/>
      <c r="D34" s="50"/>
      <c r="E34" s="51"/>
    </row>
    <row r="35" spans="1:5" s="6" customFormat="1" ht="24">
      <c r="A35" s="113">
        <v>2</v>
      </c>
      <c r="B35" s="114" t="s">
        <v>62</v>
      </c>
      <c r="C35" s="115"/>
      <c r="D35" s="116"/>
      <c r="E35" s="117"/>
    </row>
    <row r="36" spans="1:5" s="6" customFormat="1" ht="15.75">
      <c r="A36" s="113">
        <v>3</v>
      </c>
      <c r="B36" s="114" t="s">
        <v>63</v>
      </c>
      <c r="C36" s="115"/>
      <c r="D36" s="116">
        <v>100000</v>
      </c>
      <c r="E36" s="117">
        <v>100000</v>
      </c>
    </row>
    <row r="37" spans="1:5" s="6" customFormat="1" ht="15.75">
      <c r="A37" s="113">
        <v>4</v>
      </c>
      <c r="B37" s="114" t="s">
        <v>64</v>
      </c>
      <c r="C37" s="115"/>
      <c r="D37" s="116"/>
      <c r="E37" s="117"/>
    </row>
    <row r="38" spans="1:5" s="6" customFormat="1" ht="15.75">
      <c r="A38" s="113">
        <v>5</v>
      </c>
      <c r="B38" s="114" t="s">
        <v>65</v>
      </c>
      <c r="C38" s="115"/>
      <c r="D38" s="116"/>
      <c r="E38" s="117"/>
    </row>
    <row r="39" spans="1:5" s="6" customFormat="1" ht="15.75">
      <c r="A39" s="113">
        <v>6</v>
      </c>
      <c r="B39" s="114" t="s">
        <v>66</v>
      </c>
      <c r="C39" s="115"/>
      <c r="D39" s="116"/>
      <c r="E39" s="117"/>
    </row>
    <row r="40" spans="1:5" s="6" customFormat="1" ht="15.75">
      <c r="A40" s="113">
        <v>7</v>
      </c>
      <c r="B40" s="114" t="s">
        <v>67</v>
      </c>
      <c r="C40" s="115"/>
      <c r="D40" s="116">
        <v>10000</v>
      </c>
      <c r="E40" s="117">
        <v>10000</v>
      </c>
    </row>
    <row r="41" spans="1:5" s="6" customFormat="1" ht="15.75">
      <c r="A41" s="113">
        <v>8</v>
      </c>
      <c r="B41" s="114" t="s">
        <v>68</v>
      </c>
      <c r="C41" s="115"/>
      <c r="D41" s="116"/>
      <c r="E41" s="117"/>
    </row>
    <row r="42" spans="1:5" s="6" customFormat="1" ht="15.75">
      <c r="A42" s="113">
        <v>9</v>
      </c>
      <c r="B42" s="114" t="s">
        <v>69</v>
      </c>
      <c r="C42" s="115"/>
      <c r="D42" s="116">
        <v>2196963</v>
      </c>
      <c r="E42" s="116">
        <v>939371</v>
      </c>
    </row>
    <row r="43" spans="1:5" s="6" customFormat="1" ht="15.75">
      <c r="A43" s="113">
        <v>10</v>
      </c>
      <c r="B43" s="114" t="s">
        <v>70</v>
      </c>
      <c r="C43" s="115"/>
      <c r="D43" s="116">
        <f>'Pasq. te ardhura shpenzime'!D31</f>
        <v>2164557.4</v>
      </c>
      <c r="E43" s="117">
        <f>'Pasq. te ardhura shpenzime'!E31</f>
        <v>1257591.9</v>
      </c>
    </row>
    <row r="44" spans="1:5" s="6" customFormat="1" ht="16.5" thickBot="1">
      <c r="A44" s="118"/>
      <c r="B44" s="119" t="s">
        <v>71</v>
      </c>
      <c r="C44" s="119"/>
      <c r="D44" s="120">
        <f>SUM(D34:D43)</f>
        <v>4471520.4</v>
      </c>
      <c r="E44" s="121">
        <f>SUM(E34:E43)</f>
        <v>2306962.9</v>
      </c>
    </row>
    <row r="45" spans="1:5" s="6" customFormat="1" ht="17.25" thickBot="1" thickTop="1">
      <c r="A45" s="122"/>
      <c r="B45" s="123" t="s">
        <v>106</v>
      </c>
      <c r="C45" s="123"/>
      <c r="D45" s="69">
        <f>+D22+D31+D44</f>
        <v>13230767.4</v>
      </c>
      <c r="E45" s="70">
        <f>+E22+E31+E44</f>
        <v>11912091.9</v>
      </c>
    </row>
    <row r="46" spans="1:5" ht="12.75">
      <c r="A46" s="17"/>
      <c r="B46" s="17"/>
      <c r="C46" s="17"/>
      <c r="D46" s="17"/>
      <c r="E46" s="17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</sheetData>
  <sheetProtection password="CE80" sheet="1"/>
  <mergeCells count="2">
    <mergeCell ref="A3:E3"/>
    <mergeCell ref="A1:E1"/>
  </mergeCells>
  <printOptions/>
  <pageMargins left="0.52" right="0.17" top="1" bottom="1" header="0.5" footer="0.5"/>
  <pageSetup horizontalDpi="300" verticalDpi="300" orientation="portrait" paperSize="9" scale="95" r:id="rId3"/>
  <headerFooter alignWithMargins="0"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28125" style="0" customWidth="1"/>
    <col min="2" max="2" width="43.421875" style="9" customWidth="1"/>
    <col min="3" max="3" width="11.421875" style="0" customWidth="1"/>
    <col min="4" max="4" width="17.8515625" style="0" customWidth="1"/>
    <col min="5" max="5" width="17.7109375" style="0" customWidth="1"/>
    <col min="9" max="9" width="12.28125" style="0" bestFit="1" customWidth="1"/>
  </cols>
  <sheetData>
    <row r="1" spans="1:5" ht="15.75">
      <c r="A1" s="452" t="s">
        <v>129</v>
      </c>
      <c r="B1" s="452"/>
      <c r="C1" s="452"/>
      <c r="D1" s="452"/>
      <c r="E1" s="452"/>
    </row>
    <row r="2" spans="1:5" ht="12.75">
      <c r="A2" s="33"/>
      <c r="B2" s="124"/>
      <c r="C2" s="34"/>
      <c r="D2" s="34"/>
      <c r="E2" s="34"/>
    </row>
    <row r="3" spans="1:5" ht="15.75">
      <c r="A3" s="452" t="s">
        <v>303</v>
      </c>
      <c r="B3" s="452"/>
      <c r="C3" s="452"/>
      <c r="D3" s="452"/>
      <c r="E3" s="452"/>
    </row>
    <row r="4" spans="1:5" ht="13.5" customHeight="1">
      <c r="A4" s="34"/>
      <c r="B4" s="35" t="s">
        <v>0</v>
      </c>
      <c r="C4" s="34"/>
      <c r="D4" s="34"/>
      <c r="E4" s="34"/>
    </row>
    <row r="5" spans="1:5" ht="28.5" customHeight="1" thickBot="1">
      <c r="A5" s="34"/>
      <c r="B5" s="455" t="s">
        <v>308</v>
      </c>
      <c r="C5" s="455"/>
      <c r="D5" s="455"/>
      <c r="E5" s="455"/>
    </row>
    <row r="6" spans="1:5" s="2" customFormat="1" ht="15.75">
      <c r="A6" s="460" t="s">
        <v>73</v>
      </c>
      <c r="B6" s="456" t="s">
        <v>74</v>
      </c>
      <c r="C6" s="458" t="s">
        <v>2</v>
      </c>
      <c r="D6" s="126" t="s">
        <v>75</v>
      </c>
      <c r="E6" s="126" t="s">
        <v>76</v>
      </c>
    </row>
    <row r="7" spans="1:5" s="2" customFormat="1" ht="16.5" thickBot="1">
      <c r="A7" s="461"/>
      <c r="B7" s="457"/>
      <c r="C7" s="459"/>
      <c r="D7" s="127" t="s">
        <v>309</v>
      </c>
      <c r="E7" s="127" t="s">
        <v>299</v>
      </c>
    </row>
    <row r="8" spans="1:5" s="7" customFormat="1" ht="16.5" thickBot="1" thickTop="1">
      <c r="A8" s="64">
        <v>1</v>
      </c>
      <c r="B8" s="44" t="s">
        <v>77</v>
      </c>
      <c r="C8" s="128"/>
      <c r="D8" s="129">
        <v>13091817</v>
      </c>
      <c r="E8" s="129">
        <v>10466535</v>
      </c>
    </row>
    <row r="9" spans="1:5" ht="13.5" thickTop="1">
      <c r="A9" s="73">
        <v>2</v>
      </c>
      <c r="B9" s="48" t="s">
        <v>262</v>
      </c>
      <c r="C9" s="49"/>
      <c r="D9" s="50">
        <v>1031730</v>
      </c>
      <c r="E9" s="51"/>
    </row>
    <row r="10" spans="1:5" s="3" customFormat="1" ht="12.75">
      <c r="A10" s="130">
        <v>3</v>
      </c>
      <c r="B10" s="62" t="s">
        <v>263</v>
      </c>
      <c r="C10" s="49">
        <v>0</v>
      </c>
      <c r="D10" s="131"/>
      <c r="E10" s="132"/>
    </row>
    <row r="11" spans="1:5" s="3" customFormat="1" ht="25.5" customHeight="1">
      <c r="A11" s="130">
        <v>4</v>
      </c>
      <c r="B11" s="112" t="s">
        <v>107</v>
      </c>
      <c r="C11" s="49"/>
      <c r="D11" s="131"/>
      <c r="E11" s="132"/>
    </row>
    <row r="12" spans="1:5" s="3" customFormat="1" ht="13.5" thickBot="1">
      <c r="A12" s="96">
        <v>5</v>
      </c>
      <c r="B12" s="133" t="s">
        <v>264</v>
      </c>
      <c r="C12" s="58"/>
      <c r="D12" s="134">
        <f>-(5575396+264894+372635+914601+308195+25000+325000+12500)</f>
        <v>-7798221</v>
      </c>
      <c r="E12" s="134">
        <f>-(4722968+438882+549514+180000+199203+50000+120000+16250)</f>
        <v>-6276817</v>
      </c>
    </row>
    <row r="13" spans="1:5" s="3" customFormat="1" ht="14.25" thickBot="1" thickTop="1">
      <c r="A13" s="64">
        <v>6</v>
      </c>
      <c r="B13" s="44" t="s">
        <v>265</v>
      </c>
      <c r="C13" s="45"/>
      <c r="D13" s="135">
        <f>SUM(D14:D16)</f>
        <v>-1564605</v>
      </c>
      <c r="E13" s="136">
        <f>SUM(E14:E16)</f>
        <v>-1694061</v>
      </c>
    </row>
    <row r="14" spans="1:5" s="8" customFormat="1" ht="13.5" thickTop="1">
      <c r="A14" s="137" t="s">
        <v>5</v>
      </c>
      <c r="B14" s="138" t="s">
        <v>78</v>
      </c>
      <c r="C14" s="139"/>
      <c r="D14" s="140">
        <v>-1340712</v>
      </c>
      <c r="E14" s="140">
        <v>-1451639</v>
      </c>
    </row>
    <row r="15" spans="1:5" s="8" customFormat="1" ht="12.75">
      <c r="A15" s="52" t="s">
        <v>6</v>
      </c>
      <c r="B15" s="141" t="s">
        <v>79</v>
      </c>
      <c r="C15" s="54"/>
      <c r="D15" s="55"/>
      <c r="E15" s="55"/>
    </row>
    <row r="16" spans="1:5" s="8" customFormat="1" ht="24.75" thickBot="1">
      <c r="A16" s="52" t="s">
        <v>10</v>
      </c>
      <c r="B16" s="141" t="s">
        <v>80</v>
      </c>
      <c r="C16" s="54"/>
      <c r="D16" s="55">
        <v>-223893</v>
      </c>
      <c r="E16" s="55">
        <v>-242422</v>
      </c>
    </row>
    <row r="17" spans="1:5" s="3" customFormat="1" ht="27" thickBot="1" thickTop="1">
      <c r="A17" s="142">
        <v>7</v>
      </c>
      <c r="B17" s="143" t="s">
        <v>108</v>
      </c>
      <c r="C17" s="45"/>
      <c r="D17" s="46">
        <v>-249583</v>
      </c>
      <c r="E17" s="46">
        <v>-181815</v>
      </c>
    </row>
    <row r="18" spans="1:5" s="3" customFormat="1" ht="14.25" thickBot="1" thickTop="1">
      <c r="A18" s="142">
        <v>8</v>
      </c>
      <c r="B18" s="143" t="s">
        <v>109</v>
      </c>
      <c r="C18" s="45"/>
      <c r="D18" s="46">
        <f>-(743192+111859+111373+6374+103840+8800+1031730)</f>
        <v>-2117168</v>
      </c>
      <c r="E18" s="46">
        <f>-(480700+152342+136934+32460+100682)</f>
        <v>-903118</v>
      </c>
    </row>
    <row r="19" spans="1:5" s="6" customFormat="1" ht="17.25" thickBot="1" thickTop="1">
      <c r="A19" s="67"/>
      <c r="B19" s="123" t="s">
        <v>110</v>
      </c>
      <c r="C19" s="68"/>
      <c r="D19" s="69">
        <f>+D12+D13+D17+D18</f>
        <v>-11729577</v>
      </c>
      <c r="E19" s="70">
        <f>+E12+E13+E17+E18</f>
        <v>-9055811</v>
      </c>
    </row>
    <row r="20" spans="1:5" s="6" customFormat="1" ht="24.75" thickBot="1">
      <c r="A20" s="106"/>
      <c r="B20" s="144" t="s">
        <v>118</v>
      </c>
      <c r="C20" s="41"/>
      <c r="D20" s="145">
        <f>+D8+D9+D10+D19</f>
        <v>2393970</v>
      </c>
      <c r="E20" s="146">
        <f>+E8+E9+E10+E19</f>
        <v>1410724</v>
      </c>
    </row>
    <row r="21" spans="1:5" s="3" customFormat="1" ht="24.75" thickTop="1">
      <c r="A21" s="73">
        <v>1</v>
      </c>
      <c r="B21" s="112" t="s">
        <v>111</v>
      </c>
      <c r="C21" s="49"/>
      <c r="D21" s="50">
        <v>0</v>
      </c>
      <c r="E21" s="51">
        <v>0</v>
      </c>
    </row>
    <row r="22" spans="1:5" s="3" customFormat="1" ht="24">
      <c r="A22" s="73">
        <v>2</v>
      </c>
      <c r="B22" s="112" t="s">
        <v>112</v>
      </c>
      <c r="C22" s="49"/>
      <c r="D22" s="50"/>
      <c r="E22" s="51">
        <v>0</v>
      </c>
    </row>
    <row r="23" spans="1:5" s="3" customFormat="1" ht="12.75">
      <c r="A23" s="73">
        <v>3</v>
      </c>
      <c r="B23" s="112" t="s">
        <v>81</v>
      </c>
      <c r="C23" s="49"/>
      <c r="D23" s="116"/>
      <c r="E23" s="147"/>
    </row>
    <row r="24" spans="1:5" s="10" customFormat="1" ht="24">
      <c r="A24" s="148" t="s">
        <v>113</v>
      </c>
      <c r="B24" s="112" t="s">
        <v>82</v>
      </c>
      <c r="C24" s="74"/>
      <c r="D24" s="149"/>
      <c r="E24" s="150">
        <v>0</v>
      </c>
    </row>
    <row r="25" spans="1:5" s="10" customFormat="1" ht="12">
      <c r="A25" s="148" t="s">
        <v>114</v>
      </c>
      <c r="B25" s="112" t="s">
        <v>83</v>
      </c>
      <c r="C25" s="74"/>
      <c r="D25" s="151"/>
      <c r="E25" s="151">
        <v>159</v>
      </c>
    </row>
    <row r="26" spans="1:5" s="10" customFormat="1" ht="12">
      <c r="A26" s="148" t="s">
        <v>115</v>
      </c>
      <c r="B26" s="112" t="s">
        <v>84</v>
      </c>
      <c r="C26" s="74"/>
      <c r="D26" s="151">
        <v>11802</v>
      </c>
      <c r="E26" s="151">
        <v>-9952</v>
      </c>
    </row>
    <row r="27" spans="1:5" s="10" customFormat="1" ht="12">
      <c r="A27" s="152" t="s">
        <v>116</v>
      </c>
      <c r="B27" s="153" t="s">
        <v>85</v>
      </c>
      <c r="C27" s="154"/>
      <c r="D27" s="155"/>
      <c r="E27" s="156"/>
    </row>
    <row r="28" spans="1:253" s="13" customFormat="1" ht="12.75">
      <c r="A28" s="157"/>
      <c r="B28" s="114" t="s">
        <v>117</v>
      </c>
      <c r="C28" s="158"/>
      <c r="D28" s="159">
        <f>SUM(D21:D27)</f>
        <v>11802</v>
      </c>
      <c r="E28" s="160">
        <f>SUM(E21:E27)</f>
        <v>-9793</v>
      </c>
      <c r="F28" s="12"/>
      <c r="G28" s="12"/>
      <c r="H28" s="12"/>
      <c r="I28" s="11"/>
      <c r="J28" s="12"/>
      <c r="K28" s="12"/>
      <c r="L28" s="12"/>
      <c r="M28" s="12"/>
      <c r="N28" s="11"/>
      <c r="O28" s="12"/>
      <c r="P28" s="12"/>
      <c r="Q28" s="12"/>
      <c r="R28" s="12"/>
      <c r="S28" s="11"/>
      <c r="T28" s="12"/>
      <c r="U28" s="12"/>
      <c r="V28" s="12"/>
      <c r="W28" s="12"/>
      <c r="X28" s="11"/>
      <c r="Y28" s="12"/>
      <c r="Z28" s="12"/>
      <c r="AA28" s="12"/>
      <c r="AB28" s="12"/>
      <c r="AC28" s="11"/>
      <c r="AD28" s="12"/>
      <c r="AE28" s="12"/>
      <c r="AF28" s="12"/>
      <c r="AG28" s="12"/>
      <c r="AH28" s="11"/>
      <c r="AI28" s="12"/>
      <c r="AJ28" s="12"/>
      <c r="AK28" s="12"/>
      <c r="AL28" s="12"/>
      <c r="AM28" s="11"/>
      <c r="AN28" s="12"/>
      <c r="AO28" s="12"/>
      <c r="AP28" s="12"/>
      <c r="AQ28" s="12"/>
      <c r="AR28" s="11"/>
      <c r="AS28" s="12"/>
      <c r="AT28" s="12"/>
      <c r="AU28" s="12"/>
      <c r="AV28" s="12"/>
      <c r="AW28" s="11"/>
      <c r="AX28" s="12"/>
      <c r="AY28" s="12"/>
      <c r="AZ28" s="12"/>
      <c r="BA28" s="12"/>
      <c r="BB28" s="11"/>
      <c r="BC28" s="12"/>
      <c r="BD28" s="12"/>
      <c r="BE28" s="12"/>
      <c r="BF28" s="12"/>
      <c r="BG28" s="11"/>
      <c r="BH28" s="12"/>
      <c r="BI28" s="12"/>
      <c r="BJ28" s="12"/>
      <c r="BK28" s="12"/>
      <c r="BL28" s="11"/>
      <c r="BM28" s="12"/>
      <c r="BN28" s="12"/>
      <c r="BO28" s="12"/>
      <c r="BP28" s="12"/>
      <c r="BQ28" s="11"/>
      <c r="BR28" s="12"/>
      <c r="BS28" s="12"/>
      <c r="BT28" s="12"/>
      <c r="BU28" s="12"/>
      <c r="BV28" s="11"/>
      <c r="BW28" s="12"/>
      <c r="BX28" s="12"/>
      <c r="BY28" s="12"/>
      <c r="BZ28" s="12"/>
      <c r="CA28" s="11"/>
      <c r="CB28" s="12"/>
      <c r="CC28" s="12"/>
      <c r="CD28" s="12"/>
      <c r="CE28" s="12"/>
      <c r="CF28" s="11"/>
      <c r="CG28" s="12"/>
      <c r="CH28" s="12"/>
      <c r="CI28" s="12"/>
      <c r="CJ28" s="12"/>
      <c r="CK28" s="11"/>
      <c r="CL28" s="12"/>
      <c r="CM28" s="12"/>
      <c r="CN28" s="12"/>
      <c r="CO28" s="12"/>
      <c r="CP28" s="11"/>
      <c r="CQ28" s="12"/>
      <c r="CR28" s="12"/>
      <c r="CS28" s="12"/>
      <c r="CT28" s="12"/>
      <c r="CU28" s="11"/>
      <c r="CV28" s="12"/>
      <c r="CW28" s="12"/>
      <c r="CX28" s="12"/>
      <c r="CY28" s="12"/>
      <c r="CZ28" s="11"/>
      <c r="DA28" s="12"/>
      <c r="DB28" s="12"/>
      <c r="DC28" s="12"/>
      <c r="DD28" s="12"/>
      <c r="DE28" s="11"/>
      <c r="DF28" s="12"/>
      <c r="DG28" s="12"/>
      <c r="DH28" s="12"/>
      <c r="DI28" s="12"/>
      <c r="DJ28" s="11"/>
      <c r="DK28" s="12"/>
      <c r="DL28" s="12"/>
      <c r="DM28" s="12"/>
      <c r="DN28" s="12"/>
      <c r="DO28" s="11"/>
      <c r="DP28" s="12"/>
      <c r="DQ28" s="12"/>
      <c r="DR28" s="12"/>
      <c r="DS28" s="12"/>
      <c r="DT28" s="11"/>
      <c r="DU28" s="12"/>
      <c r="DV28" s="12"/>
      <c r="DW28" s="12"/>
      <c r="DX28" s="12"/>
      <c r="DY28" s="11"/>
      <c r="DZ28" s="12"/>
      <c r="EA28" s="12"/>
      <c r="EB28" s="12"/>
      <c r="EC28" s="12"/>
      <c r="ED28" s="11"/>
      <c r="EE28" s="12"/>
      <c r="EF28" s="12"/>
      <c r="EG28" s="12"/>
      <c r="EH28" s="12"/>
      <c r="EI28" s="11"/>
      <c r="EJ28" s="12"/>
      <c r="EK28" s="12"/>
      <c r="EL28" s="12"/>
      <c r="EM28" s="12"/>
      <c r="EN28" s="11"/>
      <c r="EO28" s="12"/>
      <c r="EP28" s="12"/>
      <c r="EQ28" s="12"/>
      <c r="ER28" s="12"/>
      <c r="ES28" s="11"/>
      <c r="ET28" s="12"/>
      <c r="EU28" s="12"/>
      <c r="EV28" s="12"/>
      <c r="EW28" s="12"/>
      <c r="EX28" s="11"/>
      <c r="EY28" s="12"/>
      <c r="EZ28" s="12"/>
      <c r="FA28" s="12"/>
      <c r="FB28" s="12"/>
      <c r="FC28" s="11"/>
      <c r="FD28" s="12"/>
      <c r="FE28" s="12"/>
      <c r="FF28" s="12"/>
      <c r="FG28" s="12"/>
      <c r="FH28" s="11"/>
      <c r="FI28" s="12"/>
      <c r="FJ28" s="12"/>
      <c r="FK28" s="12"/>
      <c r="FL28" s="12"/>
      <c r="FM28" s="11"/>
      <c r="FN28" s="12"/>
      <c r="FO28" s="12"/>
      <c r="FP28" s="12"/>
      <c r="FQ28" s="12"/>
      <c r="FR28" s="11"/>
      <c r="FS28" s="12"/>
      <c r="FT28" s="12"/>
      <c r="FU28" s="12"/>
      <c r="FV28" s="12"/>
      <c r="FW28" s="11"/>
      <c r="FX28" s="12"/>
      <c r="FY28" s="12"/>
      <c r="FZ28" s="12"/>
      <c r="GA28" s="12"/>
      <c r="GB28" s="11"/>
      <c r="GC28" s="12"/>
      <c r="GD28" s="12"/>
      <c r="GE28" s="12"/>
      <c r="GF28" s="12"/>
      <c r="GG28" s="11"/>
      <c r="GH28" s="12"/>
      <c r="GI28" s="12"/>
      <c r="GJ28" s="12"/>
      <c r="GK28" s="12"/>
      <c r="GL28" s="11"/>
      <c r="GM28" s="12"/>
      <c r="GN28" s="12"/>
      <c r="GO28" s="12"/>
      <c r="GP28" s="12"/>
      <c r="GQ28" s="11"/>
      <c r="GR28" s="12"/>
      <c r="GS28" s="12"/>
      <c r="GT28" s="12"/>
      <c r="GU28" s="12"/>
      <c r="GV28" s="11"/>
      <c r="GW28" s="12"/>
      <c r="GX28" s="12"/>
      <c r="GY28" s="12"/>
      <c r="GZ28" s="12"/>
      <c r="HA28" s="11"/>
      <c r="HB28" s="12"/>
      <c r="HC28" s="12"/>
      <c r="HD28" s="12"/>
      <c r="HE28" s="12"/>
      <c r="HF28" s="11"/>
      <c r="HG28" s="12"/>
      <c r="HH28" s="12"/>
      <c r="HI28" s="12"/>
      <c r="HJ28" s="12"/>
      <c r="HK28" s="11"/>
      <c r="HL28" s="12"/>
      <c r="HM28" s="12"/>
      <c r="HN28" s="12"/>
      <c r="HO28" s="12"/>
      <c r="HP28" s="11"/>
      <c r="HQ28" s="12"/>
      <c r="HR28" s="12"/>
      <c r="HS28" s="12"/>
      <c r="HT28" s="12"/>
      <c r="HU28" s="11"/>
      <c r="HV28" s="12"/>
      <c r="HW28" s="12"/>
      <c r="HX28" s="12"/>
      <c r="HY28" s="12"/>
      <c r="HZ28" s="11"/>
      <c r="IA28" s="12"/>
      <c r="IB28" s="12"/>
      <c r="IC28" s="12"/>
      <c r="ID28" s="12"/>
      <c r="IE28" s="11"/>
      <c r="IF28" s="12"/>
      <c r="IG28" s="12"/>
      <c r="IH28" s="12"/>
      <c r="II28" s="12"/>
      <c r="IJ28" s="11"/>
      <c r="IK28" s="12"/>
      <c r="IL28" s="12"/>
      <c r="IM28" s="12"/>
      <c r="IN28" s="12"/>
      <c r="IO28" s="11"/>
      <c r="IP28" s="12"/>
      <c r="IQ28" s="12"/>
      <c r="IR28" s="12"/>
      <c r="IS28" s="12"/>
    </row>
    <row r="29" spans="1:5" s="3" customFormat="1" ht="13.5" thickBot="1">
      <c r="A29" s="100"/>
      <c r="B29" s="161" t="s">
        <v>119</v>
      </c>
      <c r="C29" s="162"/>
      <c r="D29" s="163">
        <f>+D20+D28</f>
        <v>2405772</v>
      </c>
      <c r="E29" s="164">
        <f>+E20+E28</f>
        <v>1400931</v>
      </c>
    </row>
    <row r="30" spans="1:8" s="4" customFormat="1" ht="14.25" thickBot="1" thickTop="1">
      <c r="A30" s="165"/>
      <c r="B30" s="166" t="s">
        <v>86</v>
      </c>
      <c r="C30" s="167"/>
      <c r="D30" s="168">
        <f>+(6374+D29)*10%</f>
        <v>241214.6</v>
      </c>
      <c r="E30" s="168">
        <f>+(32460+E29)*10%</f>
        <v>143339.1</v>
      </c>
      <c r="G30" s="14"/>
      <c r="H30" s="14"/>
    </row>
    <row r="31" spans="1:5" s="6" customFormat="1" ht="30.75" thickBot="1">
      <c r="A31" s="81"/>
      <c r="B31" s="169" t="s">
        <v>87</v>
      </c>
      <c r="C31" s="82"/>
      <c r="D31" s="83">
        <f>+D29-D30</f>
        <v>2164557.4</v>
      </c>
      <c r="E31" s="84">
        <f>+E29-E30</f>
        <v>1257591.9</v>
      </c>
    </row>
    <row r="32" spans="1:5" s="4" customFormat="1" ht="23.25" thickBot="1">
      <c r="A32" s="170"/>
      <c r="B32" s="171" t="s">
        <v>246</v>
      </c>
      <c r="C32" s="172"/>
      <c r="D32" s="173"/>
      <c r="E32" s="174"/>
    </row>
    <row r="33" spans="1:5" ht="12.75">
      <c r="A33" s="18"/>
      <c r="B33" s="19"/>
      <c r="C33" s="18"/>
      <c r="D33" s="18"/>
      <c r="E33" s="18"/>
    </row>
    <row r="34" spans="2:4" ht="12.75">
      <c r="B34" s="454"/>
      <c r="C34" s="454"/>
      <c r="D34" s="454"/>
    </row>
    <row r="35" ht="12.75">
      <c r="D35" s="23"/>
    </row>
  </sheetData>
  <sheetProtection password="CE80" sheet="1"/>
  <mergeCells count="7">
    <mergeCell ref="B34:D34"/>
    <mergeCell ref="B5:E5"/>
    <mergeCell ref="A1:E1"/>
    <mergeCell ref="A3:E3"/>
    <mergeCell ref="B6:B7"/>
    <mergeCell ref="C6:C7"/>
    <mergeCell ref="A6:A7"/>
  </mergeCells>
  <printOptions/>
  <pageMargins left="0.75" right="0.47" top="1" bottom="1" header="0.5" footer="0.5"/>
  <pageSetup horizontalDpi="300" verticalDpi="300" orientation="portrait" paperSize="9" scale="95" r:id="rId3"/>
  <headerFooter alignWithMargins="0">
    <oddFooter>&amp;C4</oddFooter>
  </headerFooter>
  <ignoredErrors>
    <ignoredError sqref="E1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3.140625" style="0" bestFit="1" customWidth="1"/>
    <col min="2" max="2" width="49.57421875" style="0" bestFit="1" customWidth="1"/>
    <col min="3" max="3" width="9.28125" style="0" bestFit="1" customWidth="1"/>
    <col min="4" max="4" width="12.7109375" style="0" customWidth="1"/>
    <col min="5" max="5" width="11.7109375" style="0" customWidth="1"/>
  </cols>
  <sheetData>
    <row r="1" spans="1:5" ht="15.75">
      <c r="A1" s="462" t="s">
        <v>129</v>
      </c>
      <c r="B1" s="462"/>
      <c r="C1" s="462"/>
      <c r="D1" s="462"/>
      <c r="E1" s="462"/>
    </row>
    <row r="2" spans="1:5" ht="12.75">
      <c r="A2" s="175"/>
      <c r="B2" s="176"/>
      <c r="C2" s="177"/>
      <c r="D2" s="177"/>
      <c r="E2" s="178"/>
    </row>
    <row r="3" spans="1:5" ht="15.75">
      <c r="A3" s="179" t="s">
        <v>303</v>
      </c>
      <c r="B3" s="179"/>
      <c r="C3" s="179"/>
      <c r="D3" s="179"/>
      <c r="E3" s="179"/>
    </row>
    <row r="4" spans="1:5" ht="12.75">
      <c r="A4" s="89"/>
      <c r="B4" s="180" t="s">
        <v>0</v>
      </c>
      <c r="C4" s="181"/>
      <c r="D4" s="181"/>
      <c r="E4" s="178"/>
    </row>
    <row r="5" spans="1:5" ht="23.25" customHeight="1" thickBot="1">
      <c r="A5" s="177"/>
      <c r="B5" s="455" t="s">
        <v>307</v>
      </c>
      <c r="C5" s="455"/>
      <c r="D5" s="455"/>
      <c r="E5" s="455"/>
    </row>
    <row r="6" spans="1:5" ht="15">
      <c r="A6" s="125" t="s">
        <v>73</v>
      </c>
      <c r="B6" s="182" t="s">
        <v>266</v>
      </c>
      <c r="C6" s="183" t="s">
        <v>2</v>
      </c>
      <c r="D6" s="126">
        <v>2011</v>
      </c>
      <c r="E6" s="126">
        <v>2010</v>
      </c>
    </row>
    <row r="7" spans="1:5" ht="18.75" customHeight="1">
      <c r="A7" s="184"/>
      <c r="B7" s="185" t="s">
        <v>267</v>
      </c>
      <c r="C7" s="186"/>
      <c r="D7" s="187">
        <v>0</v>
      </c>
      <c r="E7" s="188">
        <v>0</v>
      </c>
    </row>
    <row r="8" spans="1:5" ht="12.75">
      <c r="A8" s="184"/>
      <c r="B8" s="115" t="s">
        <v>268</v>
      </c>
      <c r="C8" s="189"/>
      <c r="D8" s="190">
        <f>'Pasq. te ardhura shpenzime'!D29</f>
        <v>2405772</v>
      </c>
      <c r="E8" s="191">
        <f>'Pasq. te ardhura shpenzime'!E29</f>
        <v>1400931</v>
      </c>
    </row>
    <row r="9" spans="1:5" ht="12.75">
      <c r="A9" s="184"/>
      <c r="B9" s="192" t="s">
        <v>269</v>
      </c>
      <c r="C9" s="189"/>
      <c r="D9" s="190"/>
      <c r="E9" s="191"/>
    </row>
    <row r="10" spans="1:5" ht="12.75">
      <c r="A10" s="184"/>
      <c r="B10" s="193" t="s">
        <v>270</v>
      </c>
      <c r="C10" s="189"/>
      <c r="D10" s="190">
        <f>-'Pasq. te ardhura shpenzime'!D17</f>
        <v>249583</v>
      </c>
      <c r="E10" s="191">
        <f>-'Pasq. te ardhura shpenzime'!E17</f>
        <v>181815</v>
      </c>
    </row>
    <row r="11" spans="1:5" ht="12.75">
      <c r="A11" s="184"/>
      <c r="B11" s="115" t="s">
        <v>271</v>
      </c>
      <c r="C11" s="189"/>
      <c r="D11" s="190"/>
      <c r="E11" s="191"/>
    </row>
    <row r="12" spans="1:5" ht="12.75">
      <c r="A12" s="184"/>
      <c r="B12" s="115" t="s">
        <v>272</v>
      </c>
      <c r="C12" s="189"/>
      <c r="D12" s="190"/>
      <c r="E12" s="191"/>
    </row>
    <row r="13" spans="1:5" ht="12.75">
      <c r="A13" s="184"/>
      <c r="B13" s="115" t="s">
        <v>273</v>
      </c>
      <c r="C13" s="189"/>
      <c r="D13" s="190"/>
      <c r="E13" s="191"/>
    </row>
    <row r="14" spans="1:5" ht="25.5">
      <c r="A14" s="184"/>
      <c r="B14" s="115" t="s">
        <v>274</v>
      </c>
      <c r="C14" s="189"/>
      <c r="D14" s="190">
        <f>(AKTIVET!E18-AKTIVET!D18)+(AKTIVET!E28-AKTIVET!D28)</f>
        <v>456073</v>
      </c>
      <c r="E14" s="191">
        <f>(944409-AKTIVET!E18)+(0-AKTIVET!E28)</f>
        <v>-2046016</v>
      </c>
    </row>
    <row r="15" spans="1:5" ht="12.75">
      <c r="A15" s="184"/>
      <c r="B15" s="115" t="s">
        <v>275</v>
      </c>
      <c r="C15" s="189"/>
      <c r="D15" s="190">
        <f>AKTIVET!E25-AKTIVET!D25</f>
        <v>-1305684</v>
      </c>
      <c r="E15" s="191">
        <f>5392498-AKTIVET!E25</f>
        <v>-1404989</v>
      </c>
    </row>
    <row r="16" spans="1:5" ht="25.5">
      <c r="A16" s="184"/>
      <c r="B16" s="115" t="s">
        <v>276</v>
      </c>
      <c r="C16" s="189"/>
      <c r="D16" s="190">
        <f>'DETYRMET DHE KAPITALI'!D32-'DETYRMET DHE KAPITALI'!E32</f>
        <v>-845882</v>
      </c>
      <c r="E16" s="191">
        <f>'DETYRMET DHE KAPITALI'!E32-7038556</f>
        <v>2566573</v>
      </c>
    </row>
    <row r="17" spans="1:5" ht="12.75">
      <c r="A17" s="184"/>
      <c r="B17" s="115" t="s">
        <v>277</v>
      </c>
      <c r="C17" s="189"/>
      <c r="D17" s="190"/>
      <c r="E17" s="191"/>
    </row>
    <row r="18" spans="1:5" ht="12.75">
      <c r="A18" s="184"/>
      <c r="B18" s="115" t="s">
        <v>278</v>
      </c>
      <c r="C18" s="189"/>
      <c r="D18" s="190"/>
      <c r="E18" s="191"/>
    </row>
    <row r="19" spans="1:5" ht="12.75">
      <c r="A19" s="184"/>
      <c r="B19" s="115" t="s">
        <v>279</v>
      </c>
      <c r="C19" s="189"/>
      <c r="D19" s="190">
        <f>-'Pasq. te ardhura shpenzime'!D30</f>
        <v>-241214.6</v>
      </c>
      <c r="E19" s="191">
        <f>-'Pasq. te ardhura shpenzime'!E30</f>
        <v>-143339.1</v>
      </c>
    </row>
    <row r="20" spans="1:5" ht="12.75">
      <c r="A20" s="184"/>
      <c r="B20" s="115" t="s">
        <v>280</v>
      </c>
      <c r="C20" s="189"/>
      <c r="D20" s="190"/>
      <c r="E20" s="191"/>
    </row>
    <row r="21" spans="1:5" ht="12.75">
      <c r="A21" s="194"/>
      <c r="B21" s="115" t="s">
        <v>281</v>
      </c>
      <c r="C21" s="189"/>
      <c r="D21" s="190"/>
      <c r="E21" s="191"/>
    </row>
    <row r="22" spans="1:5" ht="21" customHeight="1">
      <c r="A22" s="184"/>
      <c r="B22" s="185" t="s">
        <v>282</v>
      </c>
      <c r="C22" s="189"/>
      <c r="D22" s="190">
        <f>SUM(D8:D21)</f>
        <v>718647.4</v>
      </c>
      <c r="E22" s="191">
        <f>SUM(E8:E21)</f>
        <v>554974.9</v>
      </c>
    </row>
    <row r="23" spans="1:5" ht="12.75">
      <c r="A23" s="184"/>
      <c r="B23" s="115" t="s">
        <v>283</v>
      </c>
      <c r="C23" s="189"/>
      <c r="D23" s="190"/>
      <c r="E23" s="191"/>
    </row>
    <row r="24" spans="1:5" ht="12.75">
      <c r="A24" s="184"/>
      <c r="B24" s="115" t="s">
        <v>284</v>
      </c>
      <c r="C24" s="189"/>
      <c r="D24" s="195">
        <f>AKTIVET!E51-AKTIVET!D51-D10</f>
        <v>-322938</v>
      </c>
      <c r="E24" s="196">
        <f>760328-AKTIVET!E51-E10</f>
        <v>-626035</v>
      </c>
    </row>
    <row r="25" spans="1:5" ht="12.75">
      <c r="A25" s="184"/>
      <c r="B25" s="115" t="s">
        <v>120</v>
      </c>
      <c r="C25" s="189"/>
      <c r="D25" s="190"/>
      <c r="E25" s="191"/>
    </row>
    <row r="26" spans="1:5" ht="12.75">
      <c r="A26" s="184"/>
      <c r="B26" s="115" t="s">
        <v>121</v>
      </c>
      <c r="C26" s="189"/>
      <c r="D26" s="190"/>
      <c r="E26" s="191"/>
    </row>
    <row r="27" spans="1:5" ht="12.75">
      <c r="A27" s="184"/>
      <c r="B27" s="115" t="s">
        <v>122</v>
      </c>
      <c r="C27" s="189"/>
      <c r="D27" s="190"/>
      <c r="E27" s="191"/>
    </row>
    <row r="28" spans="1:5" ht="12.75">
      <c r="A28" s="184"/>
      <c r="B28" s="115" t="s">
        <v>285</v>
      </c>
      <c r="C28" s="189"/>
      <c r="D28" s="190"/>
      <c r="E28" s="191"/>
    </row>
    <row r="29" spans="1:5" ht="12.75">
      <c r="A29" s="184"/>
      <c r="B29" s="115"/>
      <c r="C29" s="189"/>
      <c r="D29" s="190"/>
      <c r="E29" s="191"/>
    </row>
    <row r="30" spans="1:5" ht="18.75" customHeight="1">
      <c r="A30" s="184"/>
      <c r="B30" s="185" t="s">
        <v>286</v>
      </c>
      <c r="C30" s="189"/>
      <c r="D30" s="190"/>
      <c r="E30" s="191"/>
    </row>
    <row r="31" spans="1:5" ht="12.75">
      <c r="A31" s="184"/>
      <c r="B31" s="115" t="s">
        <v>287</v>
      </c>
      <c r="C31" s="189"/>
      <c r="D31" s="190"/>
      <c r="E31" s="191"/>
    </row>
    <row r="32" spans="1:5" ht="12.75">
      <c r="A32" s="184"/>
      <c r="B32" s="115" t="s">
        <v>288</v>
      </c>
      <c r="C32" s="189"/>
      <c r="D32" s="190"/>
      <c r="E32" s="191"/>
    </row>
    <row r="33" spans="1:5" ht="14.25">
      <c r="A33" s="197"/>
      <c r="B33" s="115" t="s">
        <v>289</v>
      </c>
      <c r="C33" s="198"/>
      <c r="D33" s="199"/>
      <c r="E33" s="200"/>
    </row>
    <row r="34" spans="1:5" ht="12.75">
      <c r="A34" s="184"/>
      <c r="B34" s="115" t="s">
        <v>290</v>
      </c>
      <c r="C34" s="189"/>
      <c r="D34" s="190"/>
      <c r="E34" s="191"/>
    </row>
    <row r="35" spans="1:5" ht="12.75">
      <c r="A35" s="184"/>
      <c r="B35" s="115" t="s">
        <v>291</v>
      </c>
      <c r="C35" s="189"/>
      <c r="D35" s="190"/>
      <c r="E35" s="191"/>
    </row>
    <row r="36" spans="1:5" ht="12.75">
      <c r="A36" s="184"/>
      <c r="B36" s="115"/>
      <c r="C36" s="189"/>
      <c r="D36" s="190"/>
      <c r="E36" s="191"/>
    </row>
    <row r="37" spans="1:5" ht="12.75">
      <c r="A37" s="184"/>
      <c r="B37" s="185" t="s">
        <v>292</v>
      </c>
      <c r="C37" s="189"/>
      <c r="D37" s="190">
        <f>SUM(D22:D36)</f>
        <v>395709.4</v>
      </c>
      <c r="E37" s="191">
        <f>SUM(E22:E36)</f>
        <v>-71060.09999999998</v>
      </c>
    </row>
    <row r="38" spans="1:5" ht="12.75">
      <c r="A38" s="184"/>
      <c r="B38" s="185" t="s">
        <v>293</v>
      </c>
      <c r="C38" s="189"/>
      <c r="D38" s="190">
        <f>AKTIVET!E8</f>
        <v>919631.9</v>
      </c>
      <c r="E38" s="201">
        <v>990693.3</v>
      </c>
    </row>
    <row r="39" spans="1:5" ht="12.75">
      <c r="A39" s="184"/>
      <c r="B39" s="185" t="s">
        <v>294</v>
      </c>
      <c r="C39" s="189"/>
      <c r="D39" s="190">
        <f>D37+D38+0.1</f>
        <v>1315341.4000000001</v>
      </c>
      <c r="E39" s="202">
        <f>E37+E38-1.3</f>
        <v>919631.9</v>
      </c>
    </row>
    <row r="40" spans="1:5" ht="12.75">
      <c r="A40" s="184"/>
      <c r="B40" s="115"/>
      <c r="C40" s="189"/>
      <c r="D40" s="190"/>
      <c r="E40" s="191"/>
    </row>
    <row r="41" spans="1:5" ht="13.5" thickBot="1">
      <c r="A41" s="203"/>
      <c r="B41" s="204"/>
      <c r="C41" s="205"/>
      <c r="D41" s="206"/>
      <c r="E41" s="207"/>
    </row>
    <row r="44" ht="12.75">
      <c r="D44" s="23"/>
    </row>
    <row r="45" ht="12.75">
      <c r="D45" s="24"/>
    </row>
  </sheetData>
  <sheetProtection password="CE80" sheet="1"/>
  <mergeCells count="2">
    <mergeCell ref="A1:E1"/>
    <mergeCell ref="B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37.57421875" style="0" customWidth="1"/>
    <col min="2" max="2" width="12.7109375" style="0" bestFit="1" customWidth="1"/>
    <col min="3" max="3" width="11.00390625" style="0" customWidth="1"/>
    <col min="4" max="4" width="11.57421875" style="0" customWidth="1"/>
    <col min="5" max="5" width="11.7109375" style="0" customWidth="1"/>
    <col min="6" max="6" width="13.8515625" style="0" customWidth="1"/>
    <col min="7" max="7" width="15.140625" style="0" customWidth="1"/>
    <col min="8" max="9" width="8.57421875" style="0" customWidth="1"/>
    <col min="10" max="10" width="8.7109375" style="0" customWidth="1"/>
  </cols>
  <sheetData>
    <row r="1" spans="1:7" ht="15.75">
      <c r="A1" s="462" t="s">
        <v>129</v>
      </c>
      <c r="B1" s="462"/>
      <c r="C1" s="462"/>
      <c r="D1" s="462"/>
      <c r="E1" s="462"/>
      <c r="F1" s="462"/>
      <c r="G1" s="462"/>
    </row>
    <row r="2" spans="1:7" ht="12.75">
      <c r="A2" s="175"/>
      <c r="B2" s="176"/>
      <c r="C2" s="208"/>
      <c r="D2" s="177"/>
      <c r="E2" s="177"/>
      <c r="F2" s="88"/>
      <c r="G2" s="88"/>
    </row>
    <row r="3" spans="1:7" ht="15.75">
      <c r="A3" s="462" t="s">
        <v>303</v>
      </c>
      <c r="B3" s="462"/>
      <c r="C3" s="462"/>
      <c r="D3" s="462"/>
      <c r="E3" s="462"/>
      <c r="F3" s="462"/>
      <c r="G3" s="462"/>
    </row>
    <row r="4" spans="1:7" ht="12.75">
      <c r="A4" s="89"/>
      <c r="B4" s="209" t="s">
        <v>0</v>
      </c>
      <c r="C4" s="210"/>
      <c r="D4" s="181"/>
      <c r="E4" s="181"/>
      <c r="F4" s="88"/>
      <c r="G4" s="88"/>
    </row>
    <row r="5" spans="1:7" ht="19.5" customHeight="1" thickBot="1">
      <c r="A5" s="465" t="s">
        <v>310</v>
      </c>
      <c r="B5" s="465"/>
      <c r="C5" s="465"/>
      <c r="D5" s="465"/>
      <c r="E5" s="465"/>
      <c r="F5" s="465"/>
      <c r="G5" s="465"/>
    </row>
    <row r="6" spans="1:9" ht="13.5" thickBot="1">
      <c r="A6" s="211"/>
      <c r="B6" s="212" t="s">
        <v>89</v>
      </c>
      <c r="C6" s="213"/>
      <c r="D6" s="213"/>
      <c r="E6" s="213"/>
      <c r="F6" s="213"/>
      <c r="G6" s="214"/>
      <c r="H6" s="463"/>
      <c r="I6" s="464"/>
    </row>
    <row r="7" spans="1:7" s="15" customFormat="1" ht="46.5" customHeight="1" thickBot="1">
      <c r="A7" s="215"/>
      <c r="B7" s="216" t="s">
        <v>63</v>
      </c>
      <c r="C7" s="216" t="s">
        <v>64</v>
      </c>
      <c r="D7" s="216" t="s">
        <v>96</v>
      </c>
      <c r="E7" s="216" t="s">
        <v>90</v>
      </c>
      <c r="F7" s="216" t="s">
        <v>123</v>
      </c>
      <c r="G7" s="217" t="s">
        <v>91</v>
      </c>
    </row>
    <row r="8" spans="1:9" s="3" customFormat="1" ht="13.5" thickBot="1">
      <c r="A8" s="218" t="s">
        <v>300</v>
      </c>
      <c r="B8" s="219">
        <f>+'DETYRMET DHE KAPITALI'!E36</f>
        <v>100000</v>
      </c>
      <c r="C8" s="220"/>
      <c r="D8" s="220"/>
      <c r="E8" s="220">
        <f>'DETYRMET DHE KAPITALI'!D40</f>
        <v>10000</v>
      </c>
      <c r="F8" s="220">
        <f>'DETYRMET DHE KAPITALI'!D42</f>
        <v>2196963</v>
      </c>
      <c r="G8" s="221">
        <f aca="true" t="shared" si="0" ref="G8:G14">SUM(B8:F8)</f>
        <v>2306963</v>
      </c>
      <c r="I8" s="16"/>
    </row>
    <row r="9" spans="1:7" ht="12.75">
      <c r="A9" s="222" t="s">
        <v>92</v>
      </c>
      <c r="B9" s="223"/>
      <c r="C9" s="223"/>
      <c r="D9" s="223"/>
      <c r="E9" s="131"/>
      <c r="F9" s="131"/>
      <c r="G9" s="224">
        <f t="shared" si="0"/>
        <v>0</v>
      </c>
    </row>
    <row r="10" spans="1:7" s="3" customFormat="1" ht="12.75">
      <c r="A10" s="225" t="s">
        <v>93</v>
      </c>
      <c r="B10" s="190"/>
      <c r="C10" s="190"/>
      <c r="D10" s="190"/>
      <c r="E10" s="190"/>
      <c r="F10" s="190"/>
      <c r="G10" s="224">
        <f t="shared" si="0"/>
        <v>0</v>
      </c>
    </row>
    <row r="11" spans="1:7" ht="12.75">
      <c r="A11" s="222" t="s">
        <v>94</v>
      </c>
      <c r="B11" s="223"/>
      <c r="C11" s="223"/>
      <c r="D11" s="223"/>
      <c r="E11" s="131"/>
      <c r="F11" s="226">
        <f>+'Pasq. te ardhura shpenzime'!D31</f>
        <v>2164557.4</v>
      </c>
      <c r="G11" s="224">
        <f t="shared" si="0"/>
        <v>2164557.4</v>
      </c>
    </row>
    <row r="12" spans="1:7" ht="12.75">
      <c r="A12" s="227" t="s">
        <v>95</v>
      </c>
      <c r="B12" s="228"/>
      <c r="C12" s="228"/>
      <c r="D12" s="228"/>
      <c r="E12" s="187"/>
      <c r="F12" s="187"/>
      <c r="G12" s="224">
        <f t="shared" si="0"/>
        <v>0</v>
      </c>
    </row>
    <row r="13" spans="1:7" ht="12.75">
      <c r="A13" s="227" t="s">
        <v>124</v>
      </c>
      <c r="B13" s="228"/>
      <c r="C13" s="228"/>
      <c r="D13" s="228"/>
      <c r="E13" s="187"/>
      <c r="F13" s="159">
        <f>-E13</f>
        <v>0</v>
      </c>
      <c r="G13" s="224">
        <f t="shared" si="0"/>
        <v>0</v>
      </c>
    </row>
    <row r="14" spans="1:7" ht="13.5" thickBot="1">
      <c r="A14" s="229" t="s">
        <v>125</v>
      </c>
      <c r="B14" s="230"/>
      <c r="C14" s="230"/>
      <c r="D14" s="230"/>
      <c r="E14" s="231"/>
      <c r="F14" s="231"/>
      <c r="G14" s="232">
        <f t="shared" si="0"/>
        <v>0</v>
      </c>
    </row>
    <row r="15" spans="1:7" ht="13.5" thickBot="1">
      <c r="A15" s="218" t="s">
        <v>311</v>
      </c>
      <c r="B15" s="233">
        <f aca="true" t="shared" si="1" ref="B15:G15">SUM(B8:B14)</f>
        <v>100000</v>
      </c>
      <c r="C15" s="233">
        <f t="shared" si="1"/>
        <v>0</v>
      </c>
      <c r="D15" s="233">
        <f t="shared" si="1"/>
        <v>0</v>
      </c>
      <c r="E15" s="219">
        <f t="shared" si="1"/>
        <v>10000</v>
      </c>
      <c r="F15" s="219">
        <f t="shared" si="1"/>
        <v>4361520.4</v>
      </c>
      <c r="G15" s="234">
        <f t="shared" si="1"/>
        <v>4471520.4</v>
      </c>
    </row>
    <row r="16" spans="1:7" ht="12.75">
      <c r="A16" s="222" t="s">
        <v>94</v>
      </c>
      <c r="B16" s="223"/>
      <c r="C16" s="223"/>
      <c r="D16" s="223"/>
      <c r="E16" s="131"/>
      <c r="F16" s="131"/>
      <c r="G16" s="224">
        <f>SUM(B16:F16)</f>
        <v>0</v>
      </c>
    </row>
    <row r="17" spans="1:7" ht="12.75">
      <c r="A17" s="227" t="s">
        <v>95</v>
      </c>
      <c r="B17" s="235"/>
      <c r="C17" s="236"/>
      <c r="D17" s="228"/>
      <c r="E17" s="228"/>
      <c r="F17" s="228"/>
      <c r="G17" s="224">
        <f>SUM(B17:F17)</f>
        <v>0</v>
      </c>
    </row>
    <row r="18" spans="1:7" ht="13.5" thickBot="1">
      <c r="A18" s="229" t="s">
        <v>125</v>
      </c>
      <c r="B18" s="230"/>
      <c r="C18" s="230"/>
      <c r="D18" s="230"/>
      <c r="E18" s="230"/>
      <c r="F18" s="230"/>
      <c r="G18" s="232">
        <f>SUM(B18:F18)</f>
        <v>0</v>
      </c>
    </row>
    <row r="19" spans="1:7" ht="13.5" thickBot="1">
      <c r="A19" s="237"/>
      <c r="B19" s="238"/>
      <c r="C19" s="238"/>
      <c r="D19" s="238"/>
      <c r="E19" s="238"/>
      <c r="F19" s="238"/>
      <c r="G19" s="221">
        <f>SUM(B19:F19)</f>
        <v>0</v>
      </c>
    </row>
    <row r="20" spans="1:7" ht="12.75">
      <c r="A20" s="222" t="s">
        <v>126</v>
      </c>
      <c r="B20" s="223"/>
      <c r="C20" s="223"/>
      <c r="D20" s="239"/>
      <c r="E20" s="223"/>
      <c r="F20" s="223"/>
      <c r="G20" s="224">
        <f>SUM(B20:F20)</f>
        <v>0</v>
      </c>
    </row>
    <row r="21" spans="1:7" s="3" customFormat="1" ht="13.5" thickBot="1">
      <c r="A21" s="240" t="s">
        <v>311</v>
      </c>
      <c r="B21" s="241">
        <f aca="true" t="shared" si="2" ref="B21:G21">SUM(B15:B20)</f>
        <v>100000</v>
      </c>
      <c r="C21" s="241">
        <f t="shared" si="2"/>
        <v>0</v>
      </c>
      <c r="D21" s="241">
        <f t="shared" si="2"/>
        <v>0</v>
      </c>
      <c r="E21" s="241">
        <f t="shared" si="2"/>
        <v>10000</v>
      </c>
      <c r="F21" s="241">
        <f t="shared" si="2"/>
        <v>4361520.4</v>
      </c>
      <c r="G21" s="242">
        <f t="shared" si="2"/>
        <v>4471520.4</v>
      </c>
    </row>
  </sheetData>
  <sheetProtection password="CE80" sheet="1"/>
  <mergeCells count="4">
    <mergeCell ref="H6:I6"/>
    <mergeCell ref="A3:G3"/>
    <mergeCell ref="A1:G1"/>
    <mergeCell ref="A5:G5"/>
  </mergeCells>
  <printOptions/>
  <pageMargins left="1.93" right="0.75" top="1" bottom="1" header="0.5" footer="0.5"/>
  <pageSetup horizontalDpi="300" verticalDpi="300" orientation="landscape" paperSize="9" r:id="rId1"/>
  <headerFooter alignWithMargins="0">
    <oddFooter>&amp;C6</oddFooter>
  </headerFooter>
  <ignoredErrors>
    <ignoredError sqref="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6" sqref="A26"/>
    </sheetView>
  </sheetViews>
  <sheetFormatPr defaultColWidth="9.140625" defaultRowHeight="12.75"/>
  <cols>
    <col min="10" max="10" width="11.28125" style="0" customWidth="1"/>
  </cols>
  <sheetData>
    <row r="1" spans="1:10" ht="12.75">
      <c r="A1" s="243"/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5.75">
      <c r="A2" s="468" t="s">
        <v>129</v>
      </c>
      <c r="B2" s="469"/>
      <c r="C2" s="469"/>
      <c r="D2" s="469"/>
      <c r="E2" s="469"/>
      <c r="F2" s="469"/>
      <c r="G2" s="469"/>
      <c r="H2" s="469"/>
      <c r="I2" s="469"/>
      <c r="J2" s="470"/>
    </row>
    <row r="3" spans="1:10" ht="12.75">
      <c r="A3" s="471" t="s">
        <v>135</v>
      </c>
      <c r="B3" s="466"/>
      <c r="C3" s="466"/>
      <c r="D3" s="466"/>
      <c r="E3" s="466"/>
      <c r="F3" s="466"/>
      <c r="G3" s="466"/>
      <c r="H3" s="466"/>
      <c r="I3" s="466"/>
      <c r="J3" s="472"/>
    </row>
    <row r="4" spans="1:10" ht="12.75">
      <c r="A4" s="247"/>
      <c r="B4" s="31"/>
      <c r="C4" s="248"/>
      <c r="D4" s="248"/>
      <c r="E4" s="248"/>
      <c r="F4" s="248"/>
      <c r="G4" s="248"/>
      <c r="H4" s="249"/>
      <c r="I4" s="249"/>
      <c r="J4" s="250"/>
    </row>
    <row r="5" spans="1:10" ht="12.75">
      <c r="A5" s="247"/>
      <c r="B5" s="31"/>
      <c r="C5" s="31"/>
      <c r="D5" s="31"/>
      <c r="E5" s="31"/>
      <c r="F5" s="249"/>
      <c r="G5" s="249"/>
      <c r="H5" s="249"/>
      <c r="I5" s="31"/>
      <c r="J5" s="251"/>
    </row>
    <row r="6" spans="1:10" ht="12.75">
      <c r="A6" s="247"/>
      <c r="B6" s="31"/>
      <c r="C6" s="31"/>
      <c r="D6" s="31"/>
      <c r="E6" s="31"/>
      <c r="F6" s="31"/>
      <c r="G6" s="252"/>
      <c r="H6" s="252"/>
      <c r="I6" s="31"/>
      <c r="J6" s="251"/>
    </row>
    <row r="7" spans="1:10" ht="12.75">
      <c r="A7" s="247"/>
      <c r="B7" s="31"/>
      <c r="C7" s="31"/>
      <c r="D7" s="31"/>
      <c r="E7" s="31"/>
      <c r="F7" s="31"/>
      <c r="G7" s="31"/>
      <c r="H7" s="31"/>
      <c r="I7" s="31"/>
      <c r="J7" s="251"/>
    </row>
    <row r="8" spans="1:10" ht="12.75">
      <c r="A8" s="247"/>
      <c r="B8" s="31"/>
      <c r="C8" s="31"/>
      <c r="D8" s="31"/>
      <c r="E8" s="31"/>
      <c r="F8" s="31"/>
      <c r="G8" s="31"/>
      <c r="H8" s="31"/>
      <c r="I8" s="31"/>
      <c r="J8" s="251"/>
    </row>
    <row r="9" spans="1:10" ht="12.75">
      <c r="A9" s="247"/>
      <c r="B9" s="31"/>
      <c r="C9" s="31"/>
      <c r="D9" s="31"/>
      <c r="E9" s="31"/>
      <c r="F9" s="31"/>
      <c r="G9" s="31"/>
      <c r="H9" s="31"/>
      <c r="I9" s="31"/>
      <c r="J9" s="251"/>
    </row>
    <row r="10" spans="1:10" ht="12.75">
      <c r="A10" s="247"/>
      <c r="B10" s="31"/>
      <c r="C10" s="31"/>
      <c r="D10" s="31"/>
      <c r="E10" s="31"/>
      <c r="F10" s="31"/>
      <c r="G10" s="31"/>
      <c r="H10" s="31"/>
      <c r="I10" s="31"/>
      <c r="J10" s="251"/>
    </row>
    <row r="11" spans="1:10" ht="12.75">
      <c r="A11" s="247"/>
      <c r="B11" s="253" t="s">
        <v>141</v>
      </c>
      <c r="C11" s="253"/>
      <c r="D11" s="253"/>
      <c r="E11" s="254"/>
      <c r="F11" s="254"/>
      <c r="G11" s="254"/>
      <c r="H11" s="31"/>
      <c r="I11" s="31"/>
      <c r="J11" s="251"/>
    </row>
    <row r="12" spans="1:10" ht="12.75">
      <c r="A12" s="247"/>
      <c r="B12" s="253" t="s">
        <v>536</v>
      </c>
      <c r="C12" s="254"/>
      <c r="D12" s="254"/>
      <c r="E12" s="254"/>
      <c r="F12" s="254"/>
      <c r="G12" s="254"/>
      <c r="H12" s="31"/>
      <c r="I12" s="31"/>
      <c r="J12" s="251"/>
    </row>
    <row r="13" spans="1:10" ht="12.75">
      <c r="A13" s="247"/>
      <c r="B13" s="253" t="s">
        <v>535</v>
      </c>
      <c r="C13" s="253"/>
      <c r="D13" s="253"/>
      <c r="E13" s="253"/>
      <c r="F13" s="249"/>
      <c r="G13" s="249"/>
      <c r="H13" s="31"/>
      <c r="I13" s="31"/>
      <c r="J13" s="251"/>
    </row>
    <row r="14" spans="1:10" ht="12.75">
      <c r="A14" s="247"/>
      <c r="B14" s="253" t="s">
        <v>534</v>
      </c>
      <c r="C14" s="253"/>
      <c r="D14" s="253"/>
      <c r="E14" s="253"/>
      <c r="F14" s="253"/>
      <c r="G14" s="249"/>
      <c r="H14" s="31"/>
      <c r="I14" s="31"/>
      <c r="J14" s="251"/>
    </row>
    <row r="15" spans="1:10" ht="12.75">
      <c r="A15" s="247"/>
      <c r="B15" s="255" t="s">
        <v>537</v>
      </c>
      <c r="C15" s="31"/>
      <c r="D15" s="31"/>
      <c r="E15" s="31"/>
      <c r="F15" s="31"/>
      <c r="G15" s="31"/>
      <c r="H15" s="31"/>
      <c r="I15" s="31"/>
      <c r="J15" s="251"/>
    </row>
    <row r="16" spans="1:10" ht="12.75">
      <c r="A16" s="247"/>
      <c r="B16" s="255" t="s">
        <v>554</v>
      </c>
      <c r="C16" s="31"/>
      <c r="D16" s="31"/>
      <c r="E16" s="31"/>
      <c r="F16" s="31"/>
      <c r="G16" s="31"/>
      <c r="H16" s="31"/>
      <c r="I16" s="31"/>
      <c r="J16" s="251"/>
    </row>
    <row r="17" spans="1:10" ht="12.75">
      <c r="A17" s="247"/>
      <c r="B17" s="255" t="s">
        <v>312</v>
      </c>
      <c r="C17" s="31"/>
      <c r="D17" s="31"/>
      <c r="E17" s="31"/>
      <c r="F17" s="31"/>
      <c r="G17" s="31"/>
      <c r="H17" s="31"/>
      <c r="I17" s="31"/>
      <c r="J17" s="251"/>
    </row>
    <row r="18" spans="1:10" ht="12.75">
      <c r="A18" s="247"/>
      <c r="B18" s="256" t="s">
        <v>539</v>
      </c>
      <c r="C18" s="31"/>
      <c r="D18" s="31"/>
      <c r="E18" s="257"/>
      <c r="F18" s="31"/>
      <c r="G18" s="31"/>
      <c r="H18" s="31"/>
      <c r="I18" s="31"/>
      <c r="J18" s="251"/>
    </row>
    <row r="19" spans="1:10" ht="12.75">
      <c r="A19" s="247"/>
      <c r="B19" s="31" t="s">
        <v>540</v>
      </c>
      <c r="C19" s="31"/>
      <c r="D19" s="31"/>
      <c r="E19" s="31"/>
      <c r="F19" s="31"/>
      <c r="G19" s="31"/>
      <c r="H19" s="31"/>
      <c r="I19" s="31"/>
      <c r="J19" s="251"/>
    </row>
    <row r="20" spans="1:10" ht="12.75">
      <c r="A20" s="247"/>
      <c r="B20" s="255" t="s">
        <v>541</v>
      </c>
      <c r="C20" s="31"/>
      <c r="D20" s="31"/>
      <c r="E20" s="31"/>
      <c r="F20" s="31"/>
      <c r="G20" s="31"/>
      <c r="H20" s="31"/>
      <c r="I20" s="31"/>
      <c r="J20" s="251"/>
    </row>
    <row r="21" spans="1:10" ht="12.75">
      <c r="A21" s="247"/>
      <c r="B21" s="255" t="s">
        <v>542</v>
      </c>
      <c r="C21" s="31"/>
      <c r="D21" s="31"/>
      <c r="E21" s="31"/>
      <c r="F21" s="31"/>
      <c r="G21" s="31"/>
      <c r="H21" s="31"/>
      <c r="I21" s="31"/>
      <c r="J21" s="251"/>
    </row>
    <row r="22" spans="1:10" ht="12.75">
      <c r="A22" s="247"/>
      <c r="B22" s="31" t="s">
        <v>543</v>
      </c>
      <c r="C22" s="31"/>
      <c r="D22" s="31"/>
      <c r="E22" s="31"/>
      <c r="F22" s="31"/>
      <c r="G22" s="31"/>
      <c r="H22" s="31"/>
      <c r="I22" s="31"/>
      <c r="J22" s="251"/>
    </row>
    <row r="23" spans="1:10" ht="12.75">
      <c r="A23" s="247"/>
      <c r="B23" s="255" t="s">
        <v>555</v>
      </c>
      <c r="C23" s="31"/>
      <c r="D23" s="31"/>
      <c r="E23" s="31"/>
      <c r="F23" s="31"/>
      <c r="G23" s="31"/>
      <c r="H23" s="31"/>
      <c r="I23" s="31"/>
      <c r="J23" s="251"/>
    </row>
    <row r="24" spans="1:10" ht="12.75">
      <c r="A24" s="247"/>
      <c r="B24" s="255" t="s">
        <v>550</v>
      </c>
      <c r="C24" s="31"/>
      <c r="D24" s="31"/>
      <c r="E24" s="31"/>
      <c r="F24" s="31"/>
      <c r="G24" s="31"/>
      <c r="H24" s="31"/>
      <c r="I24" s="31"/>
      <c r="J24" s="251"/>
    </row>
    <row r="25" spans="1:10" ht="12.75">
      <c r="A25" s="247"/>
      <c r="B25" s="31" t="s">
        <v>551</v>
      </c>
      <c r="C25" s="31"/>
      <c r="D25" s="31"/>
      <c r="E25" s="31"/>
      <c r="F25" s="31"/>
      <c r="G25" s="31"/>
      <c r="H25" s="31"/>
      <c r="I25" s="31"/>
      <c r="J25" s="251"/>
    </row>
    <row r="26" spans="1:10" ht="12.75">
      <c r="A26" s="247"/>
      <c r="B26" s="31" t="s">
        <v>552</v>
      </c>
      <c r="C26" s="31"/>
      <c r="D26" s="31"/>
      <c r="E26" s="31"/>
      <c r="F26" s="31"/>
      <c r="G26" s="31"/>
      <c r="H26" s="31"/>
      <c r="I26" s="31"/>
      <c r="J26" s="251"/>
    </row>
    <row r="27" spans="1:10" ht="12.75">
      <c r="A27" s="247"/>
      <c r="B27" s="258" t="s">
        <v>553</v>
      </c>
      <c r="C27" s="31"/>
      <c r="D27" s="31"/>
      <c r="E27" s="31"/>
      <c r="F27" s="31"/>
      <c r="G27" s="31"/>
      <c r="H27" s="31"/>
      <c r="I27" s="31"/>
      <c r="J27" s="251"/>
    </row>
    <row r="28" spans="1:10" ht="12.75">
      <c r="A28" s="247"/>
      <c r="B28" s="258" t="s">
        <v>549</v>
      </c>
      <c r="C28" s="31"/>
      <c r="D28" s="31"/>
      <c r="E28" s="31"/>
      <c r="F28" s="31"/>
      <c r="G28" s="31"/>
      <c r="H28" s="31"/>
      <c r="I28" s="31"/>
      <c r="J28" s="251"/>
    </row>
    <row r="29" spans="1:10" ht="12.75">
      <c r="A29" s="247"/>
      <c r="B29" s="31"/>
      <c r="C29" s="31"/>
      <c r="D29" s="31"/>
      <c r="E29" s="31"/>
      <c r="F29" s="31"/>
      <c r="G29" s="31"/>
      <c r="H29" s="31"/>
      <c r="I29" s="31"/>
      <c r="J29" s="251"/>
    </row>
    <row r="30" spans="1:10" ht="12.75">
      <c r="A30" s="247"/>
      <c r="B30" s="31"/>
      <c r="C30" s="31"/>
      <c r="D30" s="31"/>
      <c r="E30" s="31"/>
      <c r="F30" s="31"/>
      <c r="G30" s="31"/>
      <c r="H30" s="31"/>
      <c r="I30" s="31"/>
      <c r="J30" s="251"/>
    </row>
    <row r="31" spans="1:10" ht="12.75">
      <c r="A31" s="247"/>
      <c r="B31" s="31"/>
      <c r="C31" s="31"/>
      <c r="D31" s="31"/>
      <c r="E31" s="31"/>
      <c r="F31" s="31"/>
      <c r="G31" s="31"/>
      <c r="H31" s="31"/>
      <c r="I31" s="31"/>
      <c r="J31" s="251"/>
    </row>
    <row r="32" spans="1:10" ht="12.75">
      <c r="A32" s="247"/>
      <c r="B32" s="31"/>
      <c r="C32" s="31"/>
      <c r="D32" s="31"/>
      <c r="E32" s="31"/>
      <c r="F32" s="31"/>
      <c r="G32" s="31"/>
      <c r="H32" s="31"/>
      <c r="I32" s="31"/>
      <c r="J32" s="251"/>
    </row>
    <row r="33" spans="1:10" ht="12.75">
      <c r="A33" s="247"/>
      <c r="B33" s="259"/>
      <c r="C33" s="31"/>
      <c r="D33" s="31"/>
      <c r="E33" s="249"/>
      <c r="F33" s="249"/>
      <c r="G33" s="249"/>
      <c r="H33" s="249"/>
      <c r="I33" s="249"/>
      <c r="J33" s="251"/>
    </row>
    <row r="34" spans="1:10" ht="12.75">
      <c r="A34" s="247"/>
      <c r="B34" s="31"/>
      <c r="C34" s="31"/>
      <c r="D34" s="31"/>
      <c r="E34" s="257"/>
      <c r="F34" s="31"/>
      <c r="G34" s="31"/>
      <c r="H34" s="31"/>
      <c r="I34" s="31"/>
      <c r="J34" s="251"/>
    </row>
    <row r="35" spans="1:10" ht="12.75">
      <c r="A35" s="247"/>
      <c r="B35" s="31"/>
      <c r="C35" s="31"/>
      <c r="D35" s="31"/>
      <c r="E35" s="31"/>
      <c r="F35" s="31"/>
      <c r="G35" s="31"/>
      <c r="H35" s="31"/>
      <c r="I35" s="31"/>
      <c r="J35" s="251"/>
    </row>
    <row r="36" spans="1:10" ht="12.75">
      <c r="A36" s="247"/>
      <c r="B36" s="31"/>
      <c r="C36" s="31"/>
      <c r="D36" s="31"/>
      <c r="E36" s="31"/>
      <c r="F36" s="31"/>
      <c r="G36" s="31"/>
      <c r="H36" s="31"/>
      <c r="I36" s="31"/>
      <c r="J36" s="251"/>
    </row>
    <row r="37" spans="1:10" ht="12.75">
      <c r="A37" s="247"/>
      <c r="B37" s="31"/>
      <c r="C37" s="31"/>
      <c r="D37" s="31"/>
      <c r="E37" s="31"/>
      <c r="F37" s="31"/>
      <c r="G37" s="31"/>
      <c r="H37" s="31"/>
      <c r="I37" s="31"/>
      <c r="J37" s="251"/>
    </row>
    <row r="38" spans="1:10" ht="12.75">
      <c r="A38" s="247"/>
      <c r="B38" s="31"/>
      <c r="C38" s="31"/>
      <c r="D38" s="31"/>
      <c r="E38" s="31"/>
      <c r="F38" s="31"/>
      <c r="G38" s="31"/>
      <c r="H38" s="31"/>
      <c r="I38" s="31"/>
      <c r="J38" s="251"/>
    </row>
    <row r="39" spans="1:10" ht="12.75">
      <c r="A39" s="247"/>
      <c r="B39" s="31"/>
      <c r="C39" s="31"/>
      <c r="D39" s="31"/>
      <c r="E39" s="31"/>
      <c r="F39" s="31"/>
      <c r="G39" s="31"/>
      <c r="H39" s="31"/>
      <c r="I39" s="31"/>
      <c r="J39" s="251"/>
    </row>
    <row r="40" spans="1:10" ht="12.75">
      <c r="A40" s="247"/>
      <c r="B40" s="31"/>
      <c r="C40" s="31"/>
      <c r="D40" s="31"/>
      <c r="E40" s="31"/>
      <c r="F40" s="31"/>
      <c r="G40" s="31"/>
      <c r="H40" s="31"/>
      <c r="I40" s="31"/>
      <c r="J40" s="251"/>
    </row>
    <row r="41" spans="1:10" ht="12.75">
      <c r="A41" s="247"/>
      <c r="B41" s="31"/>
      <c r="C41" s="31"/>
      <c r="D41" s="31"/>
      <c r="E41" s="31"/>
      <c r="F41" s="31"/>
      <c r="G41" s="31"/>
      <c r="H41" s="31"/>
      <c r="I41" s="31"/>
      <c r="J41" s="251"/>
    </row>
    <row r="42" spans="1:10" ht="12.75">
      <c r="A42" s="247"/>
      <c r="B42" s="248"/>
      <c r="C42" s="248"/>
      <c r="D42" s="260"/>
      <c r="E42" s="260"/>
      <c r="F42" s="30"/>
      <c r="G42" s="261"/>
      <c r="H42" s="261"/>
      <c r="I42" s="31"/>
      <c r="J42" s="251"/>
    </row>
    <row r="43" spans="1:10" ht="12.75">
      <c r="A43" s="247"/>
      <c r="B43" s="31"/>
      <c r="C43" s="31"/>
      <c r="D43" s="31"/>
      <c r="E43" s="31"/>
      <c r="F43" s="31"/>
      <c r="G43" s="31"/>
      <c r="H43" s="31"/>
      <c r="I43" s="31"/>
      <c r="J43" s="251"/>
    </row>
    <row r="44" spans="1:10" ht="12.75">
      <c r="A44" s="247"/>
      <c r="B44" s="31"/>
      <c r="C44" s="31"/>
      <c r="D44" s="31"/>
      <c r="E44" s="31"/>
      <c r="F44" s="31"/>
      <c r="G44" s="31"/>
      <c r="H44" s="31"/>
      <c r="I44" s="31"/>
      <c r="J44" s="251"/>
    </row>
    <row r="45" spans="1:10" ht="12.75">
      <c r="A45" s="247"/>
      <c r="B45" s="31"/>
      <c r="C45" s="31"/>
      <c r="D45" s="262"/>
      <c r="E45" s="262"/>
      <c r="F45" s="31"/>
      <c r="G45" s="31"/>
      <c r="H45" s="31"/>
      <c r="I45" s="31"/>
      <c r="J45" s="251"/>
    </row>
    <row r="46" spans="1:10" ht="12.75">
      <c r="A46" s="247"/>
      <c r="B46" s="31"/>
      <c r="C46" s="31"/>
      <c r="D46" s="466" t="s">
        <v>136</v>
      </c>
      <c r="E46" s="466"/>
      <c r="F46" s="466"/>
      <c r="G46" s="31"/>
      <c r="H46" s="31"/>
      <c r="I46" s="31"/>
      <c r="J46" s="251"/>
    </row>
    <row r="47" spans="1:10" ht="12.75">
      <c r="A47" s="247"/>
      <c r="B47" s="31"/>
      <c r="C47" s="31"/>
      <c r="D47" s="248"/>
      <c r="E47" s="248"/>
      <c r="F47" s="31"/>
      <c r="G47" s="262"/>
      <c r="H47" s="262"/>
      <c r="I47" s="31"/>
      <c r="J47" s="251"/>
    </row>
    <row r="48" spans="1:10" ht="12.75">
      <c r="A48" s="247"/>
      <c r="B48" s="466" t="s">
        <v>137</v>
      </c>
      <c r="C48" s="466"/>
      <c r="D48" s="31"/>
      <c r="E48" s="31"/>
      <c r="F48" s="31"/>
      <c r="G48" s="473" t="s">
        <v>138</v>
      </c>
      <c r="H48" s="473"/>
      <c r="I48" s="31"/>
      <c r="J48" s="251"/>
    </row>
    <row r="49" spans="1:10" ht="12.75">
      <c r="A49" s="247"/>
      <c r="B49" s="466" t="s">
        <v>139</v>
      </c>
      <c r="C49" s="466"/>
      <c r="D49" s="254"/>
      <c r="E49" s="254"/>
      <c r="F49" s="254"/>
      <c r="G49" s="467"/>
      <c r="H49" s="467"/>
      <c r="I49" s="31"/>
      <c r="J49" s="251"/>
    </row>
    <row r="50" spans="1:10" ht="12.75">
      <c r="A50" s="247"/>
      <c r="B50" s="466" t="s">
        <v>140</v>
      </c>
      <c r="C50" s="466"/>
      <c r="D50" s="31"/>
      <c r="E50" s="31"/>
      <c r="F50" s="31"/>
      <c r="G50" s="31"/>
      <c r="H50" s="31"/>
      <c r="I50" s="31"/>
      <c r="J50" s="264"/>
    </row>
    <row r="51" spans="1:10" ht="12.75">
      <c r="A51" s="265"/>
      <c r="B51" s="266"/>
      <c r="C51" s="266"/>
      <c r="D51" s="266"/>
      <c r="E51" s="266"/>
      <c r="F51" s="266"/>
      <c r="G51" s="266"/>
      <c r="H51" s="266"/>
      <c r="I51" s="266"/>
      <c r="J51" s="267"/>
    </row>
  </sheetData>
  <sheetProtection password="CE80" sheet="1"/>
  <mergeCells count="8">
    <mergeCell ref="B49:C49"/>
    <mergeCell ref="G49:H49"/>
    <mergeCell ref="B50:C50"/>
    <mergeCell ref="A2:J2"/>
    <mergeCell ref="A3:J3"/>
    <mergeCell ref="D46:F46"/>
    <mergeCell ref="B48:C48"/>
    <mergeCell ref="G48:H48"/>
  </mergeCells>
  <printOptions/>
  <pageMargins left="0.75" right="0.69" top="1" bottom="1" header="0.5" footer="0.5"/>
  <pageSetup horizontalDpi="300" verticalDpi="300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28125" style="0" customWidth="1"/>
    <col min="2" max="2" width="7.28125" style="0" customWidth="1"/>
    <col min="3" max="3" width="42.140625" style="0" bestFit="1" customWidth="1"/>
    <col min="4" max="4" width="12.7109375" style="0" customWidth="1"/>
    <col min="5" max="5" width="13.8515625" style="0" customWidth="1"/>
    <col min="7" max="7" width="9.7109375" style="0" bestFit="1" customWidth="1"/>
  </cols>
  <sheetData>
    <row r="1" spans="1:5" ht="15.75">
      <c r="A1" s="474" t="s">
        <v>129</v>
      </c>
      <c r="B1" s="474"/>
      <c r="C1" s="474"/>
      <c r="D1" s="474"/>
      <c r="E1" s="474"/>
    </row>
    <row r="2" spans="1:5" ht="18">
      <c r="A2" s="475" t="s">
        <v>313</v>
      </c>
      <c r="B2" s="475"/>
      <c r="C2" s="475"/>
      <c r="D2" s="475"/>
      <c r="E2" s="475"/>
    </row>
    <row r="3" spans="1:5" ht="12.75">
      <c r="A3" s="178"/>
      <c r="B3" s="178"/>
      <c r="C3" s="178"/>
      <c r="D3" s="178"/>
      <c r="E3" s="178"/>
    </row>
    <row r="4" spans="1:5" ht="14.25">
      <c r="A4" s="268" t="s">
        <v>144</v>
      </c>
      <c r="B4" s="268" t="s">
        <v>145</v>
      </c>
      <c r="C4" s="269"/>
      <c r="D4" s="476" t="s">
        <v>146</v>
      </c>
      <c r="E4" s="477"/>
    </row>
    <row r="5" spans="1:5" ht="14.25">
      <c r="A5" s="268" t="s">
        <v>147</v>
      </c>
      <c r="B5" s="268" t="s">
        <v>148</v>
      </c>
      <c r="C5" s="268" t="s">
        <v>149</v>
      </c>
      <c r="D5" s="268" t="s">
        <v>150</v>
      </c>
      <c r="E5" s="268" t="s">
        <v>151</v>
      </c>
    </row>
    <row r="6" spans="1:5" ht="14.25">
      <c r="A6" s="270"/>
      <c r="B6" s="271"/>
      <c r="C6" s="272" t="s">
        <v>152</v>
      </c>
      <c r="D6" s="273"/>
      <c r="E6" s="274"/>
    </row>
    <row r="7" spans="1:5" ht="12.75">
      <c r="A7" s="275"/>
      <c r="B7" s="276">
        <v>444</v>
      </c>
      <c r="C7" s="277" t="s">
        <v>153</v>
      </c>
      <c r="D7" s="278">
        <v>678383</v>
      </c>
      <c r="E7" s="279"/>
    </row>
    <row r="8" spans="1:5" ht="12.75">
      <c r="A8" s="275"/>
      <c r="B8" s="276">
        <v>442</v>
      </c>
      <c r="C8" s="277" t="s">
        <v>154</v>
      </c>
      <c r="D8" s="278"/>
      <c r="E8" s="279">
        <v>11173</v>
      </c>
    </row>
    <row r="9" spans="1:5" ht="12.75">
      <c r="A9" s="275"/>
      <c r="B9" s="276">
        <v>431</v>
      </c>
      <c r="C9" s="277" t="s">
        <v>155</v>
      </c>
      <c r="D9" s="278"/>
      <c r="E9" s="279">
        <v>31172</v>
      </c>
    </row>
    <row r="10" spans="1:5" ht="12.75">
      <c r="A10" s="275"/>
      <c r="B10" s="276">
        <v>447</v>
      </c>
      <c r="C10" s="277" t="s">
        <v>156</v>
      </c>
      <c r="D10" s="278">
        <v>166137</v>
      </c>
      <c r="E10" s="279"/>
    </row>
    <row r="11" spans="1:5" ht="14.25">
      <c r="A11" s="275"/>
      <c r="B11" s="276"/>
      <c r="C11" s="280" t="s">
        <v>157</v>
      </c>
      <c r="D11" s="281">
        <f>SUM(D7:D10)</f>
        <v>844520</v>
      </c>
      <c r="E11" s="282">
        <f>SUM(E7:E10)</f>
        <v>42345</v>
      </c>
    </row>
    <row r="12" spans="1:5" ht="12.75">
      <c r="A12" s="275"/>
      <c r="B12" s="276"/>
      <c r="C12" s="277"/>
      <c r="D12" s="278"/>
      <c r="E12" s="279"/>
    </row>
    <row r="13" spans="1:7" ht="12.75">
      <c r="A13" s="275"/>
      <c r="B13" s="276"/>
      <c r="C13" s="283" t="s">
        <v>158</v>
      </c>
      <c r="D13" s="281">
        <f>D17+D25+D30+D35+D43+D48</f>
        <v>11729577</v>
      </c>
      <c r="E13" s="279"/>
      <c r="G13" s="23"/>
    </row>
    <row r="14" spans="1:5" ht="12.75">
      <c r="A14" s="275"/>
      <c r="B14" s="276"/>
      <c r="C14" s="277"/>
      <c r="D14" s="278"/>
      <c r="E14" s="279"/>
    </row>
    <row r="15" spans="1:7" ht="14.25">
      <c r="A15" s="284">
        <v>1</v>
      </c>
      <c r="B15" s="276"/>
      <c r="C15" s="285" t="s">
        <v>159</v>
      </c>
      <c r="D15" s="278"/>
      <c r="E15" s="279"/>
      <c r="G15" s="23"/>
    </row>
    <row r="16" spans="1:7" ht="12.75">
      <c r="A16" s="275"/>
      <c r="B16" s="276">
        <v>605</v>
      </c>
      <c r="C16" s="277" t="s">
        <v>160</v>
      </c>
      <c r="D16" s="278">
        <f>5575396+914601</f>
        <v>6489997</v>
      </c>
      <c r="E16" s="279"/>
      <c r="G16" s="23"/>
    </row>
    <row r="17" spans="1:5" ht="14.25">
      <c r="A17" s="275"/>
      <c r="B17" s="276"/>
      <c r="C17" s="280" t="s">
        <v>157</v>
      </c>
      <c r="D17" s="281">
        <f>SUM(D16:D16)</f>
        <v>6489997</v>
      </c>
      <c r="E17" s="279"/>
    </row>
    <row r="18" spans="1:5" ht="12.75">
      <c r="A18" s="275"/>
      <c r="B18" s="276"/>
      <c r="C18" s="277"/>
      <c r="D18" s="278"/>
      <c r="E18" s="279"/>
    </row>
    <row r="19" spans="1:5" ht="14.25">
      <c r="A19" s="284">
        <v>3</v>
      </c>
      <c r="B19" s="276"/>
      <c r="C19" s="285" t="s">
        <v>161</v>
      </c>
      <c r="D19" s="278"/>
      <c r="E19" s="279"/>
    </row>
    <row r="20" spans="1:5" ht="12.75">
      <c r="A20" s="275"/>
      <c r="B20" s="276">
        <v>618</v>
      </c>
      <c r="C20" s="277" t="s">
        <v>162</v>
      </c>
      <c r="D20" s="278">
        <v>308195</v>
      </c>
      <c r="E20" s="279"/>
    </row>
    <row r="21" spans="1:5" ht="12.75">
      <c r="A21" s="275"/>
      <c r="B21" s="276">
        <v>627</v>
      </c>
      <c r="C21" s="277" t="s">
        <v>163</v>
      </c>
      <c r="D21" s="278">
        <v>372635</v>
      </c>
      <c r="E21" s="279"/>
    </row>
    <row r="22" spans="1:5" ht="12.75">
      <c r="A22" s="275"/>
      <c r="B22" s="276">
        <v>613</v>
      </c>
      <c r="C22" s="277" t="s">
        <v>243</v>
      </c>
      <c r="D22" s="278">
        <v>325000</v>
      </c>
      <c r="E22" s="279"/>
    </row>
    <row r="23" spans="1:5" ht="12.75">
      <c r="A23" s="275"/>
      <c r="B23" s="276">
        <v>618</v>
      </c>
      <c r="C23" s="277" t="s">
        <v>297</v>
      </c>
      <c r="D23" s="278">
        <v>264894</v>
      </c>
      <c r="E23" s="279"/>
    </row>
    <row r="24" spans="1:7" ht="12.75">
      <c r="A24" s="275"/>
      <c r="B24" s="276">
        <v>616</v>
      </c>
      <c r="C24" s="277" t="s">
        <v>298</v>
      </c>
      <c r="D24" s="278">
        <v>25000</v>
      </c>
      <c r="E24" s="279"/>
      <c r="G24" s="23"/>
    </row>
    <row r="25" spans="1:5" ht="14.25">
      <c r="A25" s="275"/>
      <c r="B25" s="276"/>
      <c r="C25" s="280" t="s">
        <v>157</v>
      </c>
      <c r="D25" s="281">
        <f>SUM(D20:D24)</f>
        <v>1295724</v>
      </c>
      <c r="E25" s="279"/>
    </row>
    <row r="26" spans="1:5" ht="14.25">
      <c r="A26" s="286"/>
      <c r="B26" s="287"/>
      <c r="C26" s="288"/>
      <c r="D26" s="289"/>
      <c r="E26" s="290"/>
    </row>
    <row r="27" spans="1:5" ht="14.25">
      <c r="A27" s="291">
        <v>4</v>
      </c>
      <c r="B27" s="287"/>
      <c r="C27" s="292" t="s">
        <v>164</v>
      </c>
      <c r="D27" s="289"/>
      <c r="E27" s="290"/>
    </row>
    <row r="28" spans="1:5" ht="12.75">
      <c r="A28" s="275"/>
      <c r="B28" s="276">
        <v>641</v>
      </c>
      <c r="C28" s="253" t="s">
        <v>240</v>
      </c>
      <c r="D28" s="278">
        <v>1340712</v>
      </c>
      <c r="E28" s="279"/>
    </row>
    <row r="29" spans="1:5" ht="12.75">
      <c r="A29" s="275"/>
      <c r="B29" s="276">
        <v>644</v>
      </c>
      <c r="C29" s="253" t="s">
        <v>241</v>
      </c>
      <c r="D29" s="278">
        <v>223893</v>
      </c>
      <c r="E29" s="279"/>
    </row>
    <row r="30" spans="1:5" ht="14.25">
      <c r="A30" s="275"/>
      <c r="B30" s="276"/>
      <c r="C30" s="280" t="s">
        <v>157</v>
      </c>
      <c r="D30" s="281">
        <f>SUM(D28:D29)</f>
        <v>1564605</v>
      </c>
      <c r="E30" s="279"/>
    </row>
    <row r="31" spans="1:5" ht="14.25">
      <c r="A31" s="286"/>
      <c r="B31" s="287"/>
      <c r="C31" s="288"/>
      <c r="D31" s="289"/>
      <c r="E31" s="290"/>
    </row>
    <row r="32" spans="1:5" ht="14.25">
      <c r="A32" s="284">
        <v>5</v>
      </c>
      <c r="B32" s="276"/>
      <c r="C32" s="285" t="s">
        <v>165</v>
      </c>
      <c r="D32" s="278"/>
      <c r="E32" s="279"/>
    </row>
    <row r="33" spans="1:5" ht="12.75">
      <c r="A33" s="275"/>
      <c r="B33" s="276">
        <v>638</v>
      </c>
      <c r="C33" s="253" t="s">
        <v>244</v>
      </c>
      <c r="D33" s="278">
        <f>1031730+103840</f>
        <v>1135570</v>
      </c>
      <c r="E33" s="279"/>
    </row>
    <row r="34" spans="1:5" ht="12.75">
      <c r="A34" s="275"/>
      <c r="B34" s="276">
        <v>638</v>
      </c>
      <c r="C34" s="277" t="s">
        <v>296</v>
      </c>
      <c r="D34" s="278">
        <v>743192</v>
      </c>
      <c r="E34" s="279"/>
    </row>
    <row r="35" spans="1:5" ht="14.25">
      <c r="A35" s="275"/>
      <c r="B35" s="276"/>
      <c r="C35" s="280" t="s">
        <v>157</v>
      </c>
      <c r="D35" s="281">
        <f>SUM(D33:D34)</f>
        <v>1878762</v>
      </c>
      <c r="E35" s="279"/>
    </row>
    <row r="36" spans="1:5" ht="14.25">
      <c r="A36" s="286"/>
      <c r="B36" s="287"/>
      <c r="C36" s="288"/>
      <c r="D36" s="289"/>
      <c r="E36" s="290"/>
    </row>
    <row r="37" spans="1:5" ht="14.25">
      <c r="A37" s="284">
        <v>6</v>
      </c>
      <c r="B37" s="276"/>
      <c r="C37" s="285" t="s">
        <v>166</v>
      </c>
      <c r="D37" s="278"/>
      <c r="E37" s="279"/>
    </row>
    <row r="38" spans="1:5" ht="12.75">
      <c r="A38" s="275"/>
      <c r="B38" s="263">
        <v>618</v>
      </c>
      <c r="C38" s="253" t="s">
        <v>295</v>
      </c>
      <c r="D38" s="278">
        <v>6374</v>
      </c>
      <c r="E38" s="279"/>
    </row>
    <row r="39" spans="1:5" ht="12.75">
      <c r="A39" s="275"/>
      <c r="B39" s="263">
        <v>628</v>
      </c>
      <c r="C39" s="253" t="s">
        <v>245</v>
      </c>
      <c r="D39" s="278">
        <v>111373</v>
      </c>
      <c r="E39" s="279"/>
    </row>
    <row r="40" spans="1:5" ht="12.75">
      <c r="A40" s="275"/>
      <c r="B40" s="263">
        <v>669</v>
      </c>
      <c r="C40" s="253" t="s">
        <v>538</v>
      </c>
      <c r="D40" s="278">
        <v>8800</v>
      </c>
      <c r="E40" s="279"/>
    </row>
    <row r="41" spans="1:5" ht="12.75">
      <c r="A41" s="275"/>
      <c r="B41" s="263">
        <v>628</v>
      </c>
      <c r="C41" s="255" t="s">
        <v>302</v>
      </c>
      <c r="D41" s="278">
        <v>111859</v>
      </c>
      <c r="E41" s="279"/>
    </row>
    <row r="42" spans="1:5" ht="12.75">
      <c r="A42" s="275"/>
      <c r="B42" s="263">
        <v>625</v>
      </c>
      <c r="C42" s="253" t="s">
        <v>301</v>
      </c>
      <c r="D42" s="278">
        <v>12500</v>
      </c>
      <c r="E42" s="279"/>
    </row>
    <row r="43" spans="1:5" ht="14.25">
      <c r="A43" s="275"/>
      <c r="B43" s="276"/>
      <c r="C43" s="280" t="s">
        <v>157</v>
      </c>
      <c r="D43" s="281">
        <f>SUM(D38:D42)</f>
        <v>250906</v>
      </c>
      <c r="E43" s="279"/>
    </row>
    <row r="44" spans="1:5" ht="14.25">
      <c r="A44" s="286"/>
      <c r="B44" s="287"/>
      <c r="C44" s="288"/>
      <c r="D44" s="289"/>
      <c r="E44" s="290"/>
    </row>
    <row r="45" spans="1:5" ht="14.25">
      <c r="A45" s="284">
        <v>7</v>
      </c>
      <c r="B45" s="276"/>
      <c r="C45" s="285" t="s">
        <v>167</v>
      </c>
      <c r="D45" s="278"/>
      <c r="E45" s="279"/>
    </row>
    <row r="46" spans="1:5" ht="12.75">
      <c r="A46" s="275"/>
      <c r="B46" s="276">
        <v>681</v>
      </c>
      <c r="C46" s="253" t="s">
        <v>242</v>
      </c>
      <c r="D46" s="278">
        <v>249583</v>
      </c>
      <c r="E46" s="279"/>
    </row>
    <row r="47" spans="1:5" ht="12.75">
      <c r="A47" s="275"/>
      <c r="B47" s="276"/>
      <c r="C47" s="277"/>
      <c r="D47" s="278"/>
      <c r="E47" s="279"/>
    </row>
    <row r="48" spans="1:5" ht="14.25">
      <c r="A48" s="293"/>
      <c r="B48" s="294"/>
      <c r="C48" s="280" t="s">
        <v>157</v>
      </c>
      <c r="D48" s="281">
        <f>D46+D47</f>
        <v>249583</v>
      </c>
      <c r="E48" s="279"/>
    </row>
    <row r="49" spans="1:5" ht="12.75">
      <c r="A49" s="295"/>
      <c r="B49" s="296"/>
      <c r="C49" s="296"/>
      <c r="D49" s="297"/>
      <c r="E49" s="298"/>
    </row>
    <row r="50" spans="1:5" ht="12.75">
      <c r="A50" s="178"/>
      <c r="B50" s="178"/>
      <c r="C50" s="178"/>
      <c r="D50" s="178"/>
      <c r="E50" s="178"/>
    </row>
    <row r="51" spans="1:5" ht="12.75">
      <c r="A51" s="178"/>
      <c r="B51" s="178"/>
      <c r="C51" s="178"/>
      <c r="D51" s="478" t="s">
        <v>168</v>
      </c>
      <c r="E51" s="478"/>
    </row>
    <row r="52" spans="4:5" ht="12.75">
      <c r="D52" s="464"/>
      <c r="E52" s="464"/>
    </row>
  </sheetData>
  <sheetProtection password="CE80" sheet="1"/>
  <mergeCells count="5">
    <mergeCell ref="D52:E52"/>
    <mergeCell ref="A1:E1"/>
    <mergeCell ref="A2:E2"/>
    <mergeCell ref="D4:E4"/>
    <mergeCell ref="D51:E51"/>
  </mergeCells>
  <printOptions/>
  <pageMargins left="0.7480314960629921" right="0.7480314960629921" top="0.62" bottom="0.69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00390625" style="0" bestFit="1" customWidth="1"/>
    <col min="2" max="2" width="52.7109375" style="0" bestFit="1" customWidth="1"/>
    <col min="3" max="3" width="3.00390625" style="0" bestFit="1" customWidth="1"/>
    <col min="4" max="4" width="13.140625" style="0" bestFit="1" customWidth="1"/>
    <col min="5" max="5" width="3.00390625" style="0" bestFit="1" customWidth="1"/>
    <col min="6" max="6" width="14.140625" style="0" customWidth="1"/>
  </cols>
  <sheetData>
    <row r="1" spans="1:6" ht="14.25">
      <c r="A1" s="481" t="s">
        <v>169</v>
      </c>
      <c r="B1" s="481"/>
      <c r="C1" s="481"/>
      <c r="D1" s="481"/>
      <c r="E1" s="481"/>
      <c r="F1" s="481"/>
    </row>
    <row r="2" spans="1:6" ht="14.25">
      <c r="A2" s="299"/>
      <c r="B2" s="300" t="s">
        <v>143</v>
      </c>
      <c r="C2" s="299"/>
      <c r="D2" s="482" t="s">
        <v>170</v>
      </c>
      <c r="E2" s="482"/>
      <c r="F2" s="482"/>
    </row>
    <row r="3" spans="1:6" ht="14.25">
      <c r="A3" s="299"/>
      <c r="B3" s="178" t="s">
        <v>239</v>
      </c>
      <c r="C3" s="299"/>
      <c r="D3" s="482" t="s">
        <v>314</v>
      </c>
      <c r="E3" s="482"/>
      <c r="F3" s="482"/>
    </row>
    <row r="4" spans="1:6" ht="11.25" customHeight="1">
      <c r="A4" s="299"/>
      <c r="B4" s="178" t="s">
        <v>171</v>
      </c>
      <c r="C4" s="299"/>
      <c r="D4" s="178"/>
      <c r="E4" s="299"/>
      <c r="F4" s="178"/>
    </row>
    <row r="5" spans="1:6" ht="12.75">
      <c r="A5" s="301" t="s">
        <v>144</v>
      </c>
      <c r="B5" s="302" t="s">
        <v>172</v>
      </c>
      <c r="C5" s="302" t="s">
        <v>144</v>
      </c>
      <c r="D5" s="302" t="s">
        <v>173</v>
      </c>
      <c r="E5" s="302" t="s">
        <v>144</v>
      </c>
      <c r="F5" s="303" t="s">
        <v>174</v>
      </c>
    </row>
    <row r="6" spans="1:6" ht="12.75">
      <c r="A6" s="246"/>
      <c r="B6" s="31" t="s">
        <v>175</v>
      </c>
      <c r="C6" s="30">
        <v>1</v>
      </c>
      <c r="D6" s="304">
        <f>'Pasq. te ardhura shpenzime'!D8+'Pasq. te ardhura shpenzime'!D9</f>
        <v>14123547</v>
      </c>
      <c r="E6" s="30">
        <v>2</v>
      </c>
      <c r="F6" s="305">
        <f>D6</f>
        <v>14123547</v>
      </c>
    </row>
    <row r="7" spans="1:6" ht="12.75">
      <c r="A7" s="246"/>
      <c r="B7" s="31" t="s">
        <v>176</v>
      </c>
      <c r="C7" s="30">
        <v>3</v>
      </c>
      <c r="D7" s="304">
        <f>'Pasq. te ardhura shpenzime'!D19+'Pasq. te ardhura shpenzime'!D26</f>
        <v>-11717775</v>
      </c>
      <c r="E7" s="30">
        <v>4</v>
      </c>
      <c r="F7" s="305">
        <f>D7</f>
        <v>-11717775</v>
      </c>
    </row>
    <row r="8" spans="1:6" ht="12.75">
      <c r="A8" s="306"/>
      <c r="B8" s="307" t="s">
        <v>177</v>
      </c>
      <c r="C8" s="308"/>
      <c r="D8" s="309"/>
      <c r="E8" s="308">
        <v>5</v>
      </c>
      <c r="F8" s="310">
        <f>F9+F10+F11+F12+F13+F14+F15+F16+F17+F18+F19+F20+F21+F22+F23+F24+F25+F26+F27</f>
        <v>6374</v>
      </c>
    </row>
    <row r="9" spans="1:6" ht="12.75">
      <c r="A9" s="306" t="s">
        <v>178</v>
      </c>
      <c r="B9" s="307" t="s">
        <v>179</v>
      </c>
      <c r="C9" s="308"/>
      <c r="D9" s="309"/>
      <c r="E9" s="308">
        <v>6</v>
      </c>
      <c r="F9" s="310"/>
    </row>
    <row r="10" spans="1:6" ht="12.75">
      <c r="A10" s="306" t="s">
        <v>180</v>
      </c>
      <c r="B10" s="307" t="s">
        <v>181</v>
      </c>
      <c r="C10" s="308"/>
      <c r="D10" s="309"/>
      <c r="E10" s="308">
        <v>7</v>
      </c>
      <c r="F10" s="310"/>
    </row>
    <row r="11" spans="1:6" ht="24">
      <c r="A11" s="306" t="s">
        <v>182</v>
      </c>
      <c r="B11" s="311" t="s">
        <v>183</v>
      </c>
      <c r="C11" s="308"/>
      <c r="D11" s="309"/>
      <c r="E11" s="308">
        <v>8</v>
      </c>
      <c r="F11" s="310"/>
    </row>
    <row r="12" spans="1:6" ht="12.75">
      <c r="A12" s="306" t="s">
        <v>182</v>
      </c>
      <c r="B12" s="307" t="s">
        <v>184</v>
      </c>
      <c r="C12" s="308"/>
      <c r="D12" s="309"/>
      <c r="E12" s="308">
        <v>9</v>
      </c>
      <c r="F12" s="310"/>
    </row>
    <row r="13" spans="1:6" ht="12.75">
      <c r="A13" s="306" t="s">
        <v>185</v>
      </c>
      <c r="B13" s="307" t="s">
        <v>186</v>
      </c>
      <c r="C13" s="308"/>
      <c r="D13" s="309"/>
      <c r="E13" s="308">
        <v>10</v>
      </c>
      <c r="F13" s="310"/>
    </row>
    <row r="14" spans="1:6" ht="12.75">
      <c r="A14" s="306" t="s">
        <v>187</v>
      </c>
      <c r="B14" s="307" t="s">
        <v>188</v>
      </c>
      <c r="C14" s="308"/>
      <c r="D14" s="309"/>
      <c r="E14" s="308">
        <v>11</v>
      </c>
      <c r="F14" s="310"/>
    </row>
    <row r="15" spans="1:6" ht="24">
      <c r="A15" s="306" t="s">
        <v>189</v>
      </c>
      <c r="B15" s="311" t="s">
        <v>190</v>
      </c>
      <c r="C15" s="308"/>
      <c r="D15" s="309"/>
      <c r="E15" s="308">
        <v>12</v>
      </c>
      <c r="F15" s="310"/>
    </row>
    <row r="16" spans="1:6" ht="12.75">
      <c r="A16" s="306" t="s">
        <v>189</v>
      </c>
      <c r="B16" s="307" t="s">
        <v>191</v>
      </c>
      <c r="C16" s="308"/>
      <c r="D16" s="309"/>
      <c r="E16" s="308">
        <v>13</v>
      </c>
      <c r="F16" s="310">
        <v>6374</v>
      </c>
    </row>
    <row r="17" spans="1:6" ht="12.75">
      <c r="A17" s="306" t="s">
        <v>192</v>
      </c>
      <c r="B17" s="307" t="s">
        <v>193</v>
      </c>
      <c r="C17" s="308"/>
      <c r="D17" s="309"/>
      <c r="E17" s="308">
        <v>14</v>
      </c>
      <c r="F17" s="310"/>
    </row>
    <row r="18" spans="1:6" ht="24">
      <c r="A18" s="306" t="s">
        <v>194</v>
      </c>
      <c r="B18" s="312" t="s">
        <v>195</v>
      </c>
      <c r="C18" s="313"/>
      <c r="D18" s="309"/>
      <c r="E18" s="308">
        <v>15</v>
      </c>
      <c r="F18" s="310"/>
    </row>
    <row r="19" spans="1:6" ht="12.75">
      <c r="A19" s="306" t="s">
        <v>196</v>
      </c>
      <c r="B19" s="307" t="s">
        <v>197</v>
      </c>
      <c r="C19" s="308"/>
      <c r="D19" s="309"/>
      <c r="E19" s="308">
        <v>16</v>
      </c>
      <c r="F19" s="310"/>
    </row>
    <row r="20" spans="1:6" ht="12.75">
      <c r="A20" s="306" t="s">
        <v>198</v>
      </c>
      <c r="B20" s="307" t="s">
        <v>199</v>
      </c>
      <c r="C20" s="308"/>
      <c r="D20" s="309"/>
      <c r="E20" s="308">
        <v>17</v>
      </c>
      <c r="F20" s="310"/>
    </row>
    <row r="21" spans="1:6" ht="12.75">
      <c r="A21" s="306" t="s">
        <v>200</v>
      </c>
      <c r="B21" s="307" t="s">
        <v>201</v>
      </c>
      <c r="C21" s="308"/>
      <c r="D21" s="309"/>
      <c r="E21" s="308">
        <v>18</v>
      </c>
      <c r="F21" s="310"/>
    </row>
    <row r="22" spans="1:6" ht="12.75">
      <c r="A22" s="306" t="s">
        <v>202</v>
      </c>
      <c r="B22" s="307" t="s">
        <v>203</v>
      </c>
      <c r="C22" s="308"/>
      <c r="D22" s="309"/>
      <c r="E22" s="308">
        <v>19</v>
      </c>
      <c r="F22" s="310"/>
    </row>
    <row r="23" spans="1:6" ht="12.75">
      <c r="A23" s="306" t="s">
        <v>204</v>
      </c>
      <c r="B23" s="307" t="s">
        <v>205</v>
      </c>
      <c r="C23" s="308"/>
      <c r="D23" s="309"/>
      <c r="E23" s="308">
        <v>20</v>
      </c>
      <c r="F23" s="310"/>
    </row>
    <row r="24" spans="1:6" ht="24">
      <c r="A24" s="306" t="s">
        <v>206</v>
      </c>
      <c r="B24" s="311" t="s">
        <v>207</v>
      </c>
      <c r="C24" s="313"/>
      <c r="D24" s="309"/>
      <c r="E24" s="308">
        <v>21</v>
      </c>
      <c r="F24" s="310"/>
    </row>
    <row r="25" spans="1:6" ht="12.75">
      <c r="A25" s="306" t="s">
        <v>208</v>
      </c>
      <c r="B25" s="307" t="s">
        <v>209</v>
      </c>
      <c r="C25" s="308"/>
      <c r="D25" s="309"/>
      <c r="E25" s="308">
        <v>22</v>
      </c>
      <c r="F25" s="310"/>
    </row>
    <row r="26" spans="1:6" ht="24">
      <c r="A26" s="306" t="s">
        <v>210</v>
      </c>
      <c r="B26" s="311" t="s">
        <v>211</v>
      </c>
      <c r="C26" s="313"/>
      <c r="D26" s="309"/>
      <c r="E26" s="308">
        <v>23</v>
      </c>
      <c r="F26" s="310"/>
    </row>
    <row r="27" spans="1:6" ht="12.75">
      <c r="A27" s="306" t="s">
        <v>212</v>
      </c>
      <c r="B27" s="307" t="s">
        <v>213</v>
      </c>
      <c r="C27" s="308"/>
      <c r="D27" s="309"/>
      <c r="E27" s="308">
        <v>24</v>
      </c>
      <c r="F27" s="310"/>
    </row>
    <row r="28" spans="1:6" ht="12.75">
      <c r="A28" s="306"/>
      <c r="B28" s="311" t="s">
        <v>214</v>
      </c>
      <c r="C28" s="313"/>
      <c r="D28" s="314"/>
      <c r="E28" s="308"/>
      <c r="F28" s="310"/>
    </row>
    <row r="29" spans="1:6" ht="12.75">
      <c r="A29" s="306"/>
      <c r="B29" s="307" t="s">
        <v>215</v>
      </c>
      <c r="C29" s="308">
        <v>25</v>
      </c>
      <c r="D29" s="315"/>
      <c r="E29" s="308">
        <v>26</v>
      </c>
      <c r="F29" s="310"/>
    </row>
    <row r="30" spans="1:6" ht="12.75">
      <c r="A30" s="306"/>
      <c r="B30" s="311" t="s">
        <v>216</v>
      </c>
      <c r="C30" s="313">
        <v>27</v>
      </c>
      <c r="D30" s="315">
        <f>D6+D7</f>
        <v>2405772</v>
      </c>
      <c r="E30" s="308">
        <v>28</v>
      </c>
      <c r="F30" s="315">
        <f>F6+F7</f>
        <v>2405772</v>
      </c>
    </row>
    <row r="31" spans="1:6" ht="12.75">
      <c r="A31" s="306"/>
      <c r="B31" s="307" t="s">
        <v>217</v>
      </c>
      <c r="C31" s="308"/>
      <c r="D31" s="309"/>
      <c r="E31" s="308">
        <v>29</v>
      </c>
      <c r="F31" s="310"/>
    </row>
    <row r="32" spans="1:6" ht="12.75">
      <c r="A32" s="306"/>
      <c r="B32" s="311" t="s">
        <v>218</v>
      </c>
      <c r="C32" s="313"/>
      <c r="D32" s="309"/>
      <c r="E32" s="308">
        <v>30</v>
      </c>
      <c r="F32" s="310"/>
    </row>
    <row r="33" spans="1:6" ht="12.75">
      <c r="A33" s="306"/>
      <c r="B33" s="307" t="s">
        <v>219</v>
      </c>
      <c r="C33" s="308"/>
      <c r="D33" s="309"/>
      <c r="E33" s="308">
        <v>31</v>
      </c>
      <c r="F33" s="310"/>
    </row>
    <row r="34" spans="1:6" ht="12.75">
      <c r="A34" s="306"/>
      <c r="B34" s="311" t="s">
        <v>220</v>
      </c>
      <c r="C34" s="313">
        <v>32</v>
      </c>
      <c r="D34" s="314"/>
      <c r="E34" s="308">
        <v>33</v>
      </c>
      <c r="F34" s="310"/>
    </row>
    <row r="35" spans="1:6" ht="12.75">
      <c r="A35" s="306"/>
      <c r="B35" s="307" t="s">
        <v>221</v>
      </c>
      <c r="C35" s="308"/>
      <c r="D35" s="309"/>
      <c r="E35" s="308">
        <v>34</v>
      </c>
      <c r="F35" s="310"/>
    </row>
    <row r="36" spans="1:6" ht="12.75">
      <c r="A36" s="306"/>
      <c r="B36" s="316" t="s">
        <v>222</v>
      </c>
      <c r="C36" s="313"/>
      <c r="D36" s="309"/>
      <c r="E36" s="308">
        <v>35</v>
      </c>
      <c r="F36" s="310">
        <f>F30+F8</f>
        <v>2412146</v>
      </c>
    </row>
    <row r="37" spans="1:6" ht="12.75">
      <c r="A37" s="306"/>
      <c r="B37" s="307" t="s">
        <v>223</v>
      </c>
      <c r="C37" s="308"/>
      <c r="D37" s="309"/>
      <c r="E37" s="308">
        <v>36</v>
      </c>
      <c r="F37" s="310">
        <f>F36*0.1</f>
        <v>241214.6</v>
      </c>
    </row>
    <row r="38" spans="1:8" ht="12.75">
      <c r="A38" s="306"/>
      <c r="B38" s="311" t="s">
        <v>224</v>
      </c>
      <c r="C38" s="313">
        <v>37</v>
      </c>
      <c r="D38" s="314"/>
      <c r="E38" s="308">
        <v>38</v>
      </c>
      <c r="F38" s="310">
        <f>F30-F37</f>
        <v>2164557.4</v>
      </c>
      <c r="H38" s="23"/>
    </row>
    <row r="39" spans="1:6" ht="12.75">
      <c r="A39" s="306"/>
      <c r="B39" s="307" t="s">
        <v>225</v>
      </c>
      <c r="C39" s="308"/>
      <c r="D39" s="309"/>
      <c r="E39" s="308">
        <v>39</v>
      </c>
      <c r="F39" s="310">
        <v>0</v>
      </c>
    </row>
    <row r="40" spans="1:6" ht="12.75">
      <c r="A40" s="306"/>
      <c r="B40" s="311" t="s">
        <v>226</v>
      </c>
      <c r="C40" s="313"/>
      <c r="D40" s="309"/>
      <c r="E40" s="308">
        <v>40</v>
      </c>
      <c r="F40" s="310"/>
    </row>
    <row r="41" spans="1:7" ht="12.75">
      <c r="A41" s="306"/>
      <c r="B41" s="307" t="s">
        <v>227</v>
      </c>
      <c r="C41" s="308"/>
      <c r="D41" s="309"/>
      <c r="E41" s="308">
        <v>41</v>
      </c>
      <c r="F41" s="178"/>
      <c r="G41" s="21"/>
    </row>
    <row r="42" spans="1:6" ht="12.75">
      <c r="A42" s="306"/>
      <c r="B42" s="311" t="s">
        <v>228</v>
      </c>
      <c r="C42" s="313"/>
      <c r="D42" s="309"/>
      <c r="E42" s="308">
        <v>42</v>
      </c>
      <c r="F42" s="310"/>
    </row>
    <row r="43" spans="1:6" ht="12.75">
      <c r="A43" s="306"/>
      <c r="B43" s="307" t="s">
        <v>229</v>
      </c>
      <c r="C43" s="308"/>
      <c r="D43" s="309"/>
      <c r="E43" s="308">
        <v>43</v>
      </c>
      <c r="F43" s="310">
        <f>F42*10%</f>
        <v>0</v>
      </c>
    </row>
    <row r="44" spans="1:6" ht="12.75">
      <c r="A44" s="306"/>
      <c r="B44" s="311" t="s">
        <v>230</v>
      </c>
      <c r="C44" s="313"/>
      <c r="D44" s="314"/>
      <c r="E44" s="308"/>
      <c r="F44" s="310"/>
    </row>
    <row r="45" spans="1:6" ht="12.75">
      <c r="A45" s="306"/>
      <c r="B45" s="307" t="s">
        <v>231</v>
      </c>
      <c r="C45" s="308">
        <v>44</v>
      </c>
      <c r="D45" s="314">
        <f>D46+D47+D48+D49</f>
        <v>249583</v>
      </c>
      <c r="E45" s="308">
        <v>45</v>
      </c>
      <c r="F45" s="310">
        <f>F46+F47+F48+F49</f>
        <v>249583</v>
      </c>
    </row>
    <row r="46" spans="1:6" ht="12.75">
      <c r="A46" s="306" t="s">
        <v>178</v>
      </c>
      <c r="B46" s="311" t="s">
        <v>232</v>
      </c>
      <c r="C46" s="313">
        <v>46</v>
      </c>
      <c r="D46" s="314">
        <v>116081</v>
      </c>
      <c r="E46" s="308">
        <v>47</v>
      </c>
      <c r="F46" s="310">
        <f>D46</f>
        <v>116081</v>
      </c>
    </row>
    <row r="47" spans="1:6" ht="12.75">
      <c r="A47" s="306" t="s">
        <v>180</v>
      </c>
      <c r="B47" s="307" t="s">
        <v>233</v>
      </c>
      <c r="C47" s="308">
        <v>48</v>
      </c>
      <c r="D47" s="314">
        <v>0</v>
      </c>
      <c r="E47" s="308">
        <v>49</v>
      </c>
      <c r="F47" s="310">
        <f>D47</f>
        <v>0</v>
      </c>
    </row>
    <row r="48" spans="1:6" ht="12.75">
      <c r="A48" s="306" t="s">
        <v>182</v>
      </c>
      <c r="B48" s="311" t="s">
        <v>234</v>
      </c>
      <c r="C48" s="313">
        <v>50</v>
      </c>
      <c r="D48" s="314">
        <v>18506</v>
      </c>
      <c r="E48" s="308">
        <v>51</v>
      </c>
      <c r="F48" s="310">
        <f>D48</f>
        <v>18506</v>
      </c>
    </row>
    <row r="49" spans="1:6" ht="12.75">
      <c r="A49" s="306" t="s">
        <v>185</v>
      </c>
      <c r="B49" s="307" t="s">
        <v>235</v>
      </c>
      <c r="C49" s="308">
        <v>52</v>
      </c>
      <c r="D49" s="314">
        <v>114996</v>
      </c>
      <c r="E49" s="308">
        <v>53</v>
      </c>
      <c r="F49" s="310">
        <f>D49</f>
        <v>114996</v>
      </c>
    </row>
    <row r="50" spans="1:6" ht="12.75">
      <c r="A50" s="306"/>
      <c r="B50" s="311" t="s">
        <v>236</v>
      </c>
      <c r="C50" s="313"/>
      <c r="D50" s="309"/>
      <c r="E50" s="308">
        <v>54</v>
      </c>
      <c r="F50" s="310">
        <v>32500</v>
      </c>
    </row>
    <row r="51" spans="1:6" ht="39.75">
      <c r="A51" s="246"/>
      <c r="B51" s="317" t="s">
        <v>237</v>
      </c>
      <c r="C51" s="318"/>
      <c r="D51" s="466" t="s">
        <v>238</v>
      </c>
      <c r="E51" s="466"/>
      <c r="F51" s="472"/>
    </row>
    <row r="52" spans="1:6" ht="12.75">
      <c r="A52" s="319"/>
      <c r="B52" s="320" t="s">
        <v>315</v>
      </c>
      <c r="C52" s="321"/>
      <c r="D52" s="479"/>
      <c r="E52" s="479"/>
      <c r="F52" s="480"/>
    </row>
    <row r="53" spans="1:6" ht="12.75">
      <c r="A53" s="20"/>
      <c r="B53" s="22"/>
      <c r="C53" s="20"/>
      <c r="D53" s="22"/>
      <c r="E53" s="20"/>
      <c r="F53" s="22"/>
    </row>
  </sheetData>
  <sheetProtection password="CE80" sheet="1"/>
  <mergeCells count="5">
    <mergeCell ref="D52:F52"/>
    <mergeCell ref="A1:F1"/>
    <mergeCell ref="D2:F2"/>
    <mergeCell ref="D3:F3"/>
    <mergeCell ref="D51:F51"/>
  </mergeCells>
  <printOptions/>
  <pageMargins left="0.75" right="0.75" top="0.2" bottom="0.52" header="0.15" footer="0.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sofigaz</cp:lastModifiedBy>
  <cp:lastPrinted>2012-03-27T09:13:57Z</cp:lastPrinted>
  <dcterms:created xsi:type="dcterms:W3CDTF">2008-12-18T11:22:46Z</dcterms:created>
  <dcterms:modified xsi:type="dcterms:W3CDTF">2012-06-25T12:44:55Z</dcterms:modified>
  <cp:category/>
  <cp:version/>
  <cp:contentType/>
  <cp:contentStatus/>
</cp:coreProperties>
</file>