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65" tabRatio="909" activeTab="0"/>
  </bookViews>
  <sheets>
    <sheet name="Faqja e pare" sheetId="1" r:id="rId1"/>
    <sheet name="AKTIVET" sheetId="2" r:id="rId2"/>
    <sheet name="DETYRIMET DHE KAPITALI" sheetId="3" r:id="rId3"/>
    <sheet name="Pasq. te ardhura shpenzime" sheetId="4" r:id="rId4"/>
    <sheet name="Pasqyra e fluksit te parase ind" sheetId="5" r:id="rId5"/>
    <sheet name="pasqyra e ndrysh.te kapitalit" sheetId="6" r:id="rId6"/>
    <sheet name="Faqe fundit" sheetId="7" r:id="rId7"/>
    <sheet name="Analiza e shpenzimeve" sheetId="8" r:id="rId8"/>
    <sheet name="Dek.Analitike" sheetId="9" r:id="rId9"/>
    <sheet name="Inventari" sheetId="10" r:id="rId10"/>
    <sheet name="Automjetet" sheetId="11" r:id="rId11"/>
    <sheet name="AA Materiale" sheetId="12" r:id="rId12"/>
    <sheet name="Te ardh nga aktiviteti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Klement</author>
  </authors>
  <commentList>
    <comment ref="E8" authorId="0">
      <text>
        <r>
          <rPr>
            <b/>
            <sz val="9"/>
            <rFont val="Tahoma"/>
            <family val="0"/>
          </rPr>
          <t>Klement:</t>
        </r>
        <r>
          <rPr>
            <sz val="9"/>
            <rFont val="Tahoma"/>
            <family val="0"/>
          </rPr>
          <t xml:space="preserve">
1.Banka 534604leke.
2.Arka 3922 leke.
3.Pulla aksize 776816 leke.</t>
        </r>
      </text>
    </comment>
    <comment ref="E15" authorId="0">
      <text>
        <r>
          <rPr>
            <b/>
            <sz val="9"/>
            <rFont val="Tahoma"/>
            <family val="0"/>
          </rPr>
          <t>Klement:</t>
        </r>
        <r>
          <rPr>
            <sz val="9"/>
            <rFont val="Tahoma"/>
            <family val="0"/>
          </rPr>
          <t xml:space="preserve">
1.Tatim fitimi mbipaguar 678383 leke.
2.Tvsh e kreditueshme 166137 leke.</t>
        </r>
      </text>
    </comment>
    <comment ref="E40" authorId="0">
      <text>
        <r>
          <rPr>
            <b/>
            <sz val="9"/>
            <rFont val="Tahoma"/>
            <family val="0"/>
          </rPr>
          <t>Klement:</t>
        </r>
        <r>
          <rPr>
            <sz val="9"/>
            <rFont val="Tahoma"/>
            <family val="0"/>
          </rPr>
          <t xml:space="preserve">
1.Makineri e paisje 770173 leke, 154362 amortizimi  leke.
2.Mjete transporti 1283866 leke, 597080 amortizimi  leke.
3.Paisje informatike  121975 leke, 24694 amortizimi  leke.</t>
        </r>
      </text>
    </comment>
  </commentList>
</comments>
</file>

<file path=xl/sharedStrings.xml><?xml version="1.0" encoding="utf-8"?>
<sst xmlns="http://schemas.openxmlformats.org/spreadsheetml/2006/main" count="645" uniqueCount="452">
  <si>
    <t>Shumat shprehen ne leke, perndryshe shkruhet</t>
  </si>
  <si>
    <t>AKTIVET</t>
  </si>
  <si>
    <t>Shenime</t>
  </si>
  <si>
    <t>I</t>
  </si>
  <si>
    <t>Aktivet Afatshkurtera</t>
  </si>
  <si>
    <t>i</t>
  </si>
  <si>
    <t>ii</t>
  </si>
  <si>
    <t>Totali  2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</si>
  <si>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</si>
  <si>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</si>
  <si>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</si>
  <si>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</si>
  <si>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</si>
  <si>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</si>
  <si>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</si>
  <si>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</si>
  <si>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</si>
  <si>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</si>
  <si>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</si>
  <si>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</si>
  <si>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</si>
  <si>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</si>
  <si>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</si>
  <si>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</si>
  <si>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</si>
  <si>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</si>
  <si>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</si>
  <si>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</si>
  <si>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</si>
  <si>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</si>
  <si>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</si>
  <si>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</si>
  <si>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</si>
  <si>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</si>
  <si>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</si>
  <si>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</si>
  <si>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</si>
  <si>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</si>
  <si>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</si>
  <si>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</si>
  <si>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</si>
  <si>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</si>
  <si>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Totali i Aktiveve Afatshkurtera  (I)  (1-7)</t>
  </si>
  <si>
    <t>Totali i Aktiveve Afatgjata  (II)  (1-6)</t>
  </si>
  <si>
    <t>TOTALI I AKTIVEVE ( I + II )</t>
  </si>
  <si>
    <t>DETYRIMET DHE KAPITALI</t>
  </si>
  <si>
    <t>Derivative</t>
  </si>
  <si>
    <t>Huamarrjet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</si>
  <si>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</si>
  <si>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</si>
  <si>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</si>
  <si>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</si>
  <si>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</si>
  <si>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</si>
  <si>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</si>
  <si>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Huat afatgjata</t>
  </si>
  <si>
    <t>Bonot e konvertueshme</t>
  </si>
  <si>
    <t>Huamarrje te tjera afatgjata</t>
  </si>
  <si>
    <t>Provizione afatgjata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</si>
  <si>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</si>
  <si>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</si>
  <si>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</si>
  <si>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</si>
  <si>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</si>
  <si>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</si>
  <si>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</si>
  <si>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</si>
  <si>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</si>
  <si>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</si>
  <si>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</si>
  <si>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</si>
  <si>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</si>
  <si>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</t>
  </si>
  <si>
    <t>nr</t>
  </si>
  <si>
    <t>Pershkrimi i elementeve</t>
  </si>
  <si>
    <t>Viti ushtrimor</t>
  </si>
  <si>
    <t>Viti paraardhes</t>
  </si>
  <si>
    <t>Shitjet neto</t>
  </si>
  <si>
    <t>Pagat e personelit</t>
  </si>
  <si>
    <t>Tjera personeli</t>
  </si>
  <si>
    <t>Shpenzimet per sigurimet shoqerore dhe shendetsore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</si>
  <si>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</si>
  <si>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</si>
  <si>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</si>
  <si>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</si>
  <si>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</si>
  <si>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Shpenzimet e tatimit mbi fitimin</t>
  </si>
  <si>
    <t>Fitimi (humbja) neto i vitit financiar  (14+15)</t>
  </si>
  <si>
    <t>SHENIME:</t>
  </si>
  <si>
    <t>Kapitali aksionar qe i perket aksionareve te shoqerise meme</t>
  </si>
  <si>
    <t>Rezerva statutore dhe ligjore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</si>
  <si>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</si>
  <si>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</si>
  <si>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</si>
  <si>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</si>
  <si>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</si>
  <si>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Aksionet e thesarit</t>
  </si>
  <si>
    <t>Viti Ushtrimor</t>
  </si>
  <si>
    <t xml:space="preserve">Pasqyrat Financiare </t>
  </si>
  <si>
    <t xml:space="preserve">                  Shumat shprehen ne leke, perndryshe shkruhet</t>
  </si>
  <si>
    <t>A</t>
  </si>
  <si>
    <t>Aksione dhe pjesemarrje te tjera ne njesi te kontrolluara</t>
  </si>
  <si>
    <t>Aktive te tjera afatgjata (ne proces)</t>
  </si>
  <si>
    <t>Pasivet afatgjata</t>
  </si>
  <si>
    <t>Totali i pasiveve afatgjata  (II)  (1-4)</t>
  </si>
  <si>
    <t>Pasivet afatshkurtera</t>
  </si>
  <si>
    <t>TOTALI I PASIVEVE DHE KAPITALIT (I+II+III)</t>
  </si>
  <si>
    <t>Puna e kryer nga njesia ekonomike raportuese per qellimet e veta dhe e kapitalizuar.</t>
  </si>
  <si>
    <t xml:space="preserve">Renia ne vlere (zhvleftesime) dhe amortizimi </t>
  </si>
  <si>
    <t>Shpenzime te tjera nga veprimtari e shfrytezimit</t>
  </si>
  <si>
    <t>Totali i shpenzimeve (5-8)</t>
  </si>
  <si>
    <t>Te ardhurat dhe shpenzimet financiarenga njesit e kontrolluara</t>
  </si>
  <si>
    <t>Te ardhurat dhe shpenzimet financiare nga pjesemarrjet</t>
  </si>
  <si>
    <t>3/a</t>
  </si>
  <si>
    <t>3/b</t>
  </si>
  <si>
    <t>3/c</t>
  </si>
  <si>
    <t>3/d</t>
  </si>
  <si>
    <t>Totali i te ardhurave dhe shpenzimeve (1+2+3)</t>
  </si>
  <si>
    <t>Fitimi apo humbja nga veprimtaria kryesore (1+2+3+4-8)</t>
  </si>
  <si>
    <t xml:space="preserve">Fitimi (humbja) para tatimit  </t>
  </si>
  <si>
    <t>Te ardhura nga shitja e paisjeve</t>
  </si>
  <si>
    <t>Interesi arketuar</t>
  </si>
  <si>
    <t>Dividentet e arketuar</t>
  </si>
  <si>
    <t>Fitimi i pashperndare</t>
  </si>
  <si>
    <t>Rritja e rezerves se kapitalit</t>
  </si>
  <si>
    <t>Emetimi i aksioneve</t>
  </si>
  <si>
    <t>Aksionet e thesarit te riblera</t>
  </si>
  <si>
    <t xml:space="preserve">                    Shumat shprehen ne leke, perndryshe shkruhet</t>
  </si>
  <si>
    <t xml:space="preserve">Nr.i regjistrit tregetar  </t>
  </si>
  <si>
    <t>ESPERTO DEI VINI sh.p.k</t>
  </si>
  <si>
    <t>Data e krijimit 13.02.2008</t>
  </si>
  <si>
    <t>Rruga "Ali Demi"</t>
  </si>
  <si>
    <t>TIRANE - ALBANIA</t>
  </si>
  <si>
    <t>Veprimtaria kryesore : Import - Eksport Vererash</t>
  </si>
  <si>
    <t>Viti Paraardhes</t>
  </si>
  <si>
    <t>FIRMA</t>
  </si>
  <si>
    <t>HARTUESI</t>
  </si>
  <si>
    <t>DREJTUESI</t>
  </si>
  <si>
    <t>Kontabilist i Miratuar</t>
  </si>
  <si>
    <t>Klement HEQIMI</t>
  </si>
  <si>
    <t>Zbatuar SKN ligji per kontabilitetin dhe legjislacioni tatimore ne fuqi.</t>
  </si>
  <si>
    <t xml:space="preserve">                               Shumat shprehen ne leke, perndryshe shkruhet</t>
  </si>
  <si>
    <t>NIPT K81413021E</t>
  </si>
  <si>
    <t>Nr</t>
  </si>
  <si>
    <t xml:space="preserve">Nr </t>
  </si>
  <si>
    <t xml:space="preserve">        S h u m a </t>
  </si>
  <si>
    <t>rend</t>
  </si>
  <si>
    <t>llog</t>
  </si>
  <si>
    <t>E M E R T I M I</t>
  </si>
  <si>
    <t>Debi</t>
  </si>
  <si>
    <t>Kredi</t>
  </si>
  <si>
    <t>Analiza  e  llogaris shteti tatim taksa</t>
  </si>
  <si>
    <t>Shteti   Tatim  Fitimi</t>
  </si>
  <si>
    <t>Sigurimet    Shoqerore</t>
  </si>
  <si>
    <t>TVSH</t>
  </si>
  <si>
    <t xml:space="preserve">S h u m a </t>
  </si>
  <si>
    <t xml:space="preserve">SHPENZIMET  E  SHFRYTEZIMIT E TE TJERA </t>
  </si>
  <si>
    <t xml:space="preserve">Materiale  te  para  dhe  materiale  te  tjera </t>
  </si>
  <si>
    <t xml:space="preserve">Blerjet  gjate  ushtrimit  </t>
  </si>
  <si>
    <t xml:space="preserve">Furnitura , nentrajtime  dhe  sherbime </t>
  </si>
  <si>
    <t>Sherbime  te  ndryshme</t>
  </si>
  <si>
    <t>Shpenzime  Transporti</t>
  </si>
  <si>
    <t xml:space="preserve">Shpenzime  per  personelin </t>
  </si>
  <si>
    <t xml:space="preserve">Tatime  , taksa  e  derdhje  te  ngjajshme </t>
  </si>
  <si>
    <t xml:space="preserve">Tatime  te  tjera   rrjedhese </t>
  </si>
  <si>
    <t xml:space="preserve">Amortizime  dhe  provizione </t>
  </si>
  <si>
    <r>
      <t xml:space="preserve">                  </t>
    </r>
    <r>
      <rPr>
        <u val="single"/>
        <sz val="11"/>
        <rFont val="Arial"/>
        <family val="2"/>
      </rPr>
      <t>DEKLARATA  ANALITIKE  PER  TATMIN  MBI  TE  ARDHURAT</t>
    </r>
  </si>
  <si>
    <t xml:space="preserve">Periudha   tatimore </t>
  </si>
  <si>
    <t>Adresa   Tirane</t>
  </si>
  <si>
    <t>E  M  E  R  T   I  M  I</t>
  </si>
  <si>
    <t>Sipas  Bilancit</t>
  </si>
  <si>
    <t xml:space="preserve">Fiskale </t>
  </si>
  <si>
    <t>TOTALI   I  TE   ARDHURAVE</t>
  </si>
  <si>
    <t>TOTALI   I   SHPENZIMEVE</t>
  </si>
  <si>
    <t>Total shpenzimet e pazbriteshme sipas ligjit ( neni  21 )</t>
  </si>
  <si>
    <t>a</t>
  </si>
  <si>
    <t>Kosto e blerjes dhe e permiresimit te tokes dhe te truallit</t>
  </si>
  <si>
    <t>b</t>
  </si>
  <si>
    <t>Kosto e blerjes dhe e permiresimit per active objekt amortizimi</t>
  </si>
  <si>
    <t>c</t>
  </si>
  <si>
    <t xml:space="preserve">Zmadhimi i kapitalit themeltare te shoqerise ose te kontributit te sejcilit  person  ne  ortakeri . </t>
  </si>
  <si>
    <t>Vlera e shperblimeve  ne  natyre</t>
  </si>
  <si>
    <t>d</t>
  </si>
  <si>
    <t>Kontributet vulnetare  te  pensioneve</t>
  </si>
  <si>
    <t>dh</t>
  </si>
  <si>
    <t>Dividentet e deklaruara dhe ndarja e fitimit</t>
  </si>
  <si>
    <t>e</t>
  </si>
  <si>
    <t xml:space="preserve">Interesat e paguara mbi interesin maksimal te kredise te   caktuara  nga  banka  e  Shqiperise </t>
  </si>
  <si>
    <t>Gjobat , kamat - vonesat dhe  kushtet e tjera penale</t>
  </si>
  <si>
    <t>f</t>
  </si>
  <si>
    <t>Krijimi ose  rritja e rezervave  e  fondeve  te tjera</t>
  </si>
  <si>
    <t>g</t>
  </si>
  <si>
    <t xml:space="preserve">Tatim mbi te ardhurat personale , akcizat , tatim mbi fitimin dhe tatim mbi vleren e shtuar te zbriteshme </t>
  </si>
  <si>
    <t>gj</t>
  </si>
  <si>
    <t>Shpenzimet e perfaqesimit , pritje  percjellje</t>
  </si>
  <si>
    <t>h</t>
  </si>
  <si>
    <t>Shpenzimete konsumit  personal</t>
  </si>
  <si>
    <t xml:space="preserve">i  </t>
  </si>
  <si>
    <t>Shpenzime te cilat tejkalojne kufijte e percaktuar me ligj .</t>
  </si>
  <si>
    <t>j</t>
  </si>
  <si>
    <t>Shpenzime per  dhurata</t>
  </si>
  <si>
    <t>k</t>
  </si>
  <si>
    <t>Cdo lloj shpenzimi , masa e te cilit nuk vertetohet me dokumenta</t>
  </si>
  <si>
    <t>l</t>
  </si>
  <si>
    <t>Interesi i paguar kur huaja dhe parapagimet tejkalojne kater here kapitalin  themeltare</t>
  </si>
  <si>
    <t>ll</t>
  </si>
  <si>
    <t>Ne se baza e amortizimit eshte nje  shume  negative</t>
  </si>
  <si>
    <t>m</t>
  </si>
  <si>
    <t>Shpenzime per sherbime  teknike, konsulence, menaxhim te palikujduara brenda  periudhes  tatimore .</t>
  </si>
  <si>
    <t>n</t>
  </si>
  <si>
    <t xml:space="preserve">Amortizim nga rivleresimi I aktiveve te qendrueshme </t>
  </si>
  <si>
    <t xml:space="preserve">Rezultati   i   Vitit   Ushtrimor </t>
  </si>
  <si>
    <t>Humbja</t>
  </si>
  <si>
    <t>Fitimi</t>
  </si>
  <si>
    <t>Humbja  per  tu mbartur nga  1  vit  me  pare</t>
  </si>
  <si>
    <t>Humbja  per tu  mbartur  nga  2  vite  me  pare</t>
  </si>
  <si>
    <t>Humbja per tu  mbartur  nga  3  vite   me  pare</t>
  </si>
  <si>
    <t>Shuma e humbjes  per  tu  mbartur ne  vitin  ushtrimor</t>
  </si>
  <si>
    <t>Shuma  e  humbjeve qe nuk mbarten per efekt  fiskal</t>
  </si>
  <si>
    <t>Fitimi   i  Tatueshem</t>
  </si>
  <si>
    <t xml:space="preserve">Tatim  fitimi  i  llogaritur </t>
  </si>
  <si>
    <t>Fitim I pashperndare (Fitimi neto I bilancit )</t>
  </si>
  <si>
    <t>Fitimi neto  per  tu  shperndare nga periudha  ushtrimore</t>
  </si>
  <si>
    <t>Fitimi  neto  per  tu  shperndare nga  vitet  e  kaluara</t>
  </si>
  <si>
    <t>Shtese  kapitali  nga  fitimi</t>
  </si>
  <si>
    <t>Divident   per   tu   shperndare</t>
  </si>
  <si>
    <t xml:space="preserve">Tatim  mbi  dividentin  i  llogaritur </t>
  </si>
  <si>
    <t xml:space="preserve">Llogaritja  e  amortizimit </t>
  </si>
  <si>
    <t>Ne  total  llogaritja  e  amortizimit vjetor = ( a+b+c+d  )</t>
  </si>
  <si>
    <t xml:space="preserve">Ndertesa  e  makineri  afat  gjate </t>
  </si>
  <si>
    <t>Aktivet  e  patrupezuara</t>
  </si>
  <si>
    <t>Kompjuterat  dhe  sisteme  informacioni</t>
  </si>
  <si>
    <t>Te  gjitha  aktivet e  tjera  te  aktivitetit</t>
  </si>
  <si>
    <t>Totali  I  mbajtur ne  burim ne zbatim te nenit  33</t>
  </si>
  <si>
    <r>
      <t>Data   dhe  nenshkrimi  i  personit  te  tatueshem</t>
    </r>
    <r>
      <rPr>
        <sz val="10"/>
        <rFont val="Arial"/>
        <family val="2"/>
      </rPr>
      <t xml:space="preserve"> -  Deklaroj  nen  pergjegjesine  time  qe  informacioni i mesiperm eshte  i  plote  dhe i  sakte .</t>
    </r>
  </si>
  <si>
    <t>ADMINISTRATOR</t>
  </si>
  <si>
    <t xml:space="preserve">Emri  Tregtar  Esperto Dei Vini </t>
  </si>
  <si>
    <t>Paga personeli</t>
  </si>
  <si>
    <t>Kuota e sig.shoqerore</t>
  </si>
  <si>
    <t>Amortizimi  I     A Q T</t>
  </si>
  <si>
    <t>Qira</t>
  </si>
  <si>
    <t>Te tjera tatim taksa</t>
  </si>
  <si>
    <t>Komisjone bankare</t>
  </si>
  <si>
    <t>Koment. Posti 3/d I referohet te ardhurave dhe shpenzimeve financiare te tjera afatshkurtra</t>
  </si>
  <si>
    <t>Aktive monetare</t>
  </si>
  <si>
    <t>Derivativë dhe aktive të mbajtura për tregtim</t>
  </si>
  <si>
    <t xml:space="preserve"> Derivativët</t>
  </si>
  <si>
    <t>Aktivet e mbajtura për tregtim</t>
  </si>
  <si>
    <t>Aktive të tjera financiare afatshkurtra</t>
  </si>
  <si>
    <t>Ndërtesa</t>
  </si>
  <si>
    <t>Makineri dhe pajisje</t>
  </si>
  <si>
    <t>(iv) Aktive të tjera afatgjata materiale (me vl.kontab.)</t>
  </si>
  <si>
    <t xml:space="preserve"> Huatë dhe obligacionet afatshkurtra</t>
  </si>
  <si>
    <t xml:space="preserve"> Kthimet / ripagesat e huave afatgjata</t>
  </si>
  <si>
    <t xml:space="preserve"> Bono të konvertueshme</t>
  </si>
  <si>
    <t>Grantet dhe të ardhurat e shtyra</t>
  </si>
  <si>
    <t>Provizionet afatshkurtra</t>
  </si>
  <si>
    <t>Totali i pasiveve afatshkurtera  (I) (1-5)</t>
  </si>
  <si>
    <t>Hua, bono dhe detyrime nga qeraja financiare</t>
  </si>
  <si>
    <t>Të ardhura të tjera nga veprimtaritë e shfrytëzimit</t>
  </si>
  <si>
    <t>Ndryshimet në inventarin e produkteve të gatshme dhe prodhimit në proçes</t>
  </si>
  <si>
    <t xml:space="preserve">Materialet dhe mallrat e konsumuara </t>
  </si>
  <si>
    <t>Kosto e punës</t>
  </si>
  <si>
    <t>Pasqyra e fluksit monetar - Metoda indirekte</t>
  </si>
  <si>
    <t>Fluksi monetar nga veprimtarite e shfrytezimit</t>
  </si>
  <si>
    <t>Fitimi para tatimit</t>
  </si>
  <si>
    <t>Rregullime per:</t>
  </si>
  <si>
    <t>Amortizimin</t>
  </si>
  <si>
    <t>Humbje nga kembimi valutor</t>
  </si>
  <si>
    <t>Te ardhura nga invesitmet</t>
  </si>
  <si>
    <t>Shpenzime per interesa</t>
  </si>
  <si>
    <t>Rritje/renie ne tepricen e kerkesave te arketueshme nga aktiviteti,si dhe kerkesavete arketueshme te tjera</t>
  </si>
  <si>
    <t>Rritje/renie ne tepricen e inventarit</t>
  </si>
  <si>
    <t>Rritje/renie ne tepricen e detyrimeve, per tu paguar nga aktiviteti</t>
  </si>
  <si>
    <t>MM te perfituara nga aktiviteti</t>
  </si>
  <si>
    <t>Interesi paguar</t>
  </si>
  <si>
    <t>Tatim mbi fitimin i paguar</t>
  </si>
  <si>
    <t>MM Neto nga aktivitetet e shfrytezimit</t>
  </si>
  <si>
    <t>Ritje/renje e aktiveve te tjera koerente</t>
  </si>
  <si>
    <t>Fluksi monetar nga veprimtarite investuese</t>
  </si>
  <si>
    <t>Blerje e shoqeris se kontrolluar X minus parat e arketuara</t>
  </si>
  <si>
    <t>Blerje e aktiveve afatgjata materiale</t>
  </si>
  <si>
    <t>MM neto e perdorur ne aktivitetet investuese</t>
  </si>
  <si>
    <t>Fluksi monetar nga veprimtarite financiare</t>
  </si>
  <si>
    <t>Te ardhura nga emetimi i kapitalit aksioner</t>
  </si>
  <si>
    <t>Te ardhura nga huamarrjet afatgjata</t>
  </si>
  <si>
    <t xml:space="preserve">Pagesa e detyrimeve te qiras financiare </t>
  </si>
  <si>
    <t>Dividentet e paguar</t>
  </si>
  <si>
    <t>MM neto e perdorur ne aktivitetet financiare</t>
  </si>
  <si>
    <t>Rritje/renie e mjeteve monetare</t>
  </si>
  <si>
    <t>Mjete monetare ne fillim te periudhes kontabel</t>
  </si>
  <si>
    <t>Mjete monetare ne fund te periudhes kontabel</t>
  </si>
  <si>
    <t>Gjoba</t>
  </si>
  <si>
    <t>Telefona</t>
  </si>
  <si>
    <t>Shpenzime per pulla</t>
  </si>
  <si>
    <t>Siguracione</t>
  </si>
  <si>
    <t>31.12.2011</t>
  </si>
  <si>
    <t>Pozicioni me 31 Dhjetor 2011</t>
  </si>
  <si>
    <t>Mjete Transporti</t>
  </si>
  <si>
    <t>Sherbime te tjera</t>
  </si>
  <si>
    <t>Udhetim e djeta</t>
  </si>
  <si>
    <t xml:space="preserve">Te tjera </t>
  </si>
  <si>
    <t>Pasqyrat financiare per periudhen ushtrimore qe mbyllet me 31.12.2012 dhe shenimet shpjeguese</t>
  </si>
  <si>
    <t>Per periudhen 01.Janar.2012 -  31 Dhjetor 2012</t>
  </si>
  <si>
    <t xml:space="preserve"> Mars 2013</t>
  </si>
  <si>
    <t>1. Pasqyra e Bilancit Kontabel me 31 Dhjetor 2012</t>
  </si>
  <si>
    <t>2. Pasqyra e te Ardhurave dhe Shpenzimeve te Periudhes 1 Janar deri me 31 Dhjetor 2012</t>
  </si>
  <si>
    <t>31.12.2012</t>
  </si>
  <si>
    <t>3. Pasqyra e Flukseve Monetare per Periudhen 1 Janar deri me 31 Dhjetor 2012</t>
  </si>
  <si>
    <t>Pasqyra e ndryshimit te Kapitalit gjate periudhes 1 Janar 2012 deri me 31 Dhjetor 2012</t>
  </si>
  <si>
    <t>Pozicioni me 31 Dhjetor 2012</t>
  </si>
  <si>
    <t>vendimi perkates brenda 6 mujorit te pare te vitit 2013.</t>
  </si>
  <si>
    <t>GJENDJA  SIPAS  BILANCIT  ME  31.12.2012</t>
  </si>
  <si>
    <t>1 Janar - 31 Dhjetor   2012</t>
  </si>
  <si>
    <t>Tirane   me   date  __/__/2013</t>
  </si>
  <si>
    <t>Tatim fitimi i mbipaguar 429104       leke</t>
  </si>
  <si>
    <t>Tvsh e pagueshme 135406            leke</t>
  </si>
  <si>
    <t>Tatim page per tu paguar 15346       leke</t>
  </si>
  <si>
    <t>Tatim ne burim 12500 leke.</t>
  </si>
  <si>
    <t>Sigurime shoqerore per tu paguar    42814      leke.</t>
  </si>
  <si>
    <t>Shteti TAP + tatim ne burim</t>
  </si>
  <si>
    <t>Taksa doganore + aksize</t>
  </si>
  <si>
    <t>FLORIAN MULLAI</t>
  </si>
  <si>
    <t>ESPERTO DEI VINI SHPK</t>
  </si>
  <si>
    <t>Per fitimin e pa shperndare do te merret vendim ne asamblen e ortakve dhe do t'ju dergohet</t>
  </si>
  <si>
    <t>INFORMACIONE DHE SQARIME SHPJEGUESE</t>
  </si>
  <si>
    <t xml:space="preserve">Subjekti </t>
  </si>
  <si>
    <t>NIPT</t>
  </si>
  <si>
    <t>INVENTARI I AUTOMJETEVE NE PRONESI TE SUBJEKTIT 31.12.2012</t>
  </si>
  <si>
    <t>Nr.</t>
  </si>
  <si>
    <t>Lloji i automjetit</t>
  </si>
  <si>
    <t>Kapaciteti</t>
  </si>
  <si>
    <t>Targa</t>
  </si>
  <si>
    <t>Vlera Fillestare</t>
  </si>
  <si>
    <t>4+1</t>
  </si>
  <si>
    <t>ADMINISTRATORI</t>
  </si>
  <si>
    <t>Aktivet Afatgjata Materiale me vlere fillestare 2012</t>
  </si>
  <si>
    <t>Emertimi</t>
  </si>
  <si>
    <t>Sasia</t>
  </si>
  <si>
    <t>Gjendje 01.01.2012</t>
  </si>
  <si>
    <t>Shtesat nga rivleresimet</t>
  </si>
  <si>
    <t>Shtesa</t>
  </si>
  <si>
    <t>Pakesime</t>
  </si>
  <si>
    <t>Gjendje 31.12.2012</t>
  </si>
  <si>
    <t>Ndertesa</t>
  </si>
  <si>
    <t>Makineri, Pajisje</t>
  </si>
  <si>
    <t>Pajisje Kompjuterike</t>
  </si>
  <si>
    <t>Pajisje Zyre</t>
  </si>
  <si>
    <t>Amortizimi i Aktiveve Afatgjata Materiale  2012</t>
  </si>
  <si>
    <t>Vlera Kontabel Neto e Aktiveve Afatgjata Materiale 2012</t>
  </si>
  <si>
    <t>Pasqyre Nr. 3</t>
  </si>
  <si>
    <t>Aktiviteti</t>
  </si>
  <si>
    <t>Te ardhurat nga aktiviteti</t>
  </si>
  <si>
    <t>Tregti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</si>
  <si>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</si>
  <si>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</si>
  <si>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</si>
  <si>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</si>
  <si>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</si>
  <si>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</si>
  <si>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Export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</si>
  <si>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</si>
  <si>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</si>
  <si>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</si>
  <si>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</si>
  <si>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</si>
  <si>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</si>
  <si>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</si>
  <si>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</si>
  <si>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Export, prodhime te ndryshme</t>
  </si>
  <si>
    <t>Fason te cdo lloji</t>
  </si>
  <si>
    <t>Prodhim materiale ndertimi</t>
  </si>
  <si>
    <t>Prodhim ushqimore</t>
  </si>
  <si>
    <t>Prodhim pije alkoolike, etj</t>
  </si>
  <si>
    <t>Prodhim energji</t>
  </si>
  <si>
    <t>Prodhim hidrokarbure</t>
  </si>
  <si>
    <t>Prodhime te tjera</t>
  </si>
  <si>
    <t>Totali i te ardhurave nga prodhimi</t>
  </si>
  <si>
    <t>Transport</t>
  </si>
  <si>
    <t>Tranport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</si>
  <si>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</si>
  <si>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</si>
  <si>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</si>
  <si>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</si>
  <si>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</si>
  <si>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</si>
  <si>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</si>
  <si>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</si>
  <si>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</si>
  <si>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</si>
  <si>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</si>
  <si>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</si>
  <si>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</si>
  <si>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</si>
  <si>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</si>
  <si>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V</t>
  </si>
  <si>
    <t>Totali i te ardhurave nga sherbimet</t>
  </si>
  <si>
    <t>TOTALI ( I+II+III+IV+V )</t>
  </si>
  <si>
    <t>Te punesuar mesatarisht per vitin 2012 :</t>
  </si>
  <si>
    <t>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</si>
  <si>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</si>
  <si>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</si>
  <si>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</si>
  <si>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</si>
  <si>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nga 84.100 leke</t>
  </si>
  <si>
    <t xml:space="preserve">Totali </t>
  </si>
  <si>
    <t>ESPERTO DEI VINI</t>
  </si>
  <si>
    <t>K 81413021 E</t>
  </si>
  <si>
    <t>peugeot Partner</t>
  </si>
  <si>
    <t>D1 / 1</t>
  </si>
  <si>
    <t>TR 6357 P</t>
  </si>
  <si>
    <t>Autoveture Skoda Woksvagen</t>
  </si>
  <si>
    <t>AA178BX</t>
  </si>
  <si>
    <t>Esperto Dei Vini</t>
  </si>
  <si>
    <t xml:space="preserve"> Inventari  31.12.2012</t>
  </si>
  <si>
    <t>Njesia</t>
  </si>
  <si>
    <t>Çmimi</t>
  </si>
  <si>
    <t>Vlera</t>
  </si>
  <si>
    <t>VERDICCHIO</t>
  </si>
  <si>
    <t>shishe 0.75 lt</t>
  </si>
  <si>
    <t>ROSSO PICENO</t>
  </si>
  <si>
    <t>OPPIDUM</t>
  </si>
  <si>
    <t>EVOE</t>
  </si>
  <si>
    <t>CABERNET SAUVIGNON</t>
  </si>
  <si>
    <t>SAGGIO</t>
  </si>
  <si>
    <t>SAN CARRO</t>
  </si>
  <si>
    <t>ESPERANTO</t>
  </si>
  <si>
    <t>MERLOT</t>
  </si>
  <si>
    <t>SYRAH</t>
  </si>
  <si>
    <t>CHARDONNAY</t>
  </si>
  <si>
    <t>FALERIO</t>
  </si>
  <si>
    <t>BRUNELLO</t>
  </si>
  <si>
    <t>PRIMITIVO JEMA</t>
  </si>
  <si>
    <t>VINI CELLARO</t>
  </si>
  <si>
    <t>CHIANTI</t>
  </si>
  <si>
    <t>LACRIMA MORRO DALBA</t>
  </si>
  <si>
    <t>BACCHUS</t>
  </si>
  <si>
    <t>ALTAMAREA</t>
  </si>
  <si>
    <t>GOTICO</t>
  </si>
  <si>
    <t>ORIS</t>
  </si>
  <si>
    <t>TEBALDO</t>
  </si>
  <si>
    <t>LE MERLETTAIE</t>
  </si>
  <si>
    <t>GRECO DI TUFFO</t>
  </si>
  <si>
    <t>FALANGHINA</t>
  </si>
  <si>
    <t>MARCHE SAN GIOVESE</t>
  </si>
  <si>
    <t>KURNI</t>
  </si>
  <si>
    <t>LORI BLU</t>
  </si>
  <si>
    <t>VERE E HAPUR</t>
  </si>
  <si>
    <t>kuti 5 lt</t>
  </si>
  <si>
    <t xml:space="preserve">TOTALI   </t>
  </si>
  <si>
    <t>Administratori</t>
  </si>
  <si>
    <t>Florian Mullai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</si>
</sst>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0.000"/>
    <numFmt numFmtId="180" formatCode="0.0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2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Alignment="1">
      <alignment vertical="center" wrapText="1"/>
    </xf>
    <xf numFmtId="178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9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8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3" fontId="0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33" borderId="31" xfId="0" applyFont="1" applyFill="1" applyBorder="1" applyAlignment="1">
      <alignment horizontal="left"/>
    </xf>
    <xf numFmtId="0" fontId="17" fillId="33" borderId="27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17" fillId="33" borderId="31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3" fontId="8" fillId="33" borderId="41" xfId="0" applyNumberFormat="1" applyFont="1" applyFill="1" applyBorder="1" applyAlignment="1">
      <alignment/>
    </xf>
    <xf numFmtId="3" fontId="8" fillId="33" borderId="42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3" fontId="8" fillId="33" borderId="30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0" borderId="3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0" fillId="0" borderId="15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3" fontId="8" fillId="33" borderId="34" xfId="0" applyNumberFormat="1" applyFont="1" applyFill="1" applyBorder="1" applyAlignment="1">
      <alignment/>
    </xf>
    <xf numFmtId="3" fontId="8" fillId="33" borderId="35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33" borderId="10" xfId="0" applyNumberFormat="1" applyFont="1" applyFill="1" applyBorder="1" applyAlignment="1">
      <alignment vertical="center"/>
    </xf>
    <xf numFmtId="0" fontId="0" fillId="0" borderId="45" xfId="0" applyFont="1" applyBorder="1" applyAlignment="1">
      <alignment/>
    </xf>
    <xf numFmtId="3" fontId="0" fillId="33" borderId="45" xfId="0" applyNumberFormat="1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/>
    </xf>
    <xf numFmtId="3" fontId="8" fillId="33" borderId="27" xfId="0" applyNumberFormat="1" applyFont="1" applyFill="1" applyBorder="1" applyAlignment="1">
      <alignment/>
    </xf>
    <xf numFmtId="3" fontId="8" fillId="33" borderId="32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33" borderId="3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3" fontId="0" fillId="33" borderId="28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3" fontId="0" fillId="33" borderId="27" xfId="0" applyNumberFormat="1" applyFont="1" applyFill="1" applyBorder="1" applyAlignment="1">
      <alignment vertical="center"/>
    </xf>
    <xf numFmtId="3" fontId="0" fillId="33" borderId="3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3" fontId="0" fillId="33" borderId="17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6" fillId="0" borderId="54" xfId="0" applyFont="1" applyBorder="1" applyAlignment="1">
      <alignment/>
    </xf>
    <xf numFmtId="0" fontId="0" fillId="0" borderId="54" xfId="0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 quotePrefix="1">
      <alignment/>
    </xf>
    <xf numFmtId="15" fontId="0" fillId="0" borderId="0" xfId="0" applyNumberFormat="1" applyBorder="1" applyAlignment="1" quotePrefix="1">
      <alignment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1" fillId="0" borderId="5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57" xfId="0" applyNumberFormat="1" applyFont="1" applyBorder="1" applyAlignment="1">
      <alignment/>
    </xf>
    <xf numFmtId="2" fontId="20" fillId="0" borderId="58" xfId="0" applyNumberFormat="1" applyFont="1" applyBorder="1" applyAlignment="1">
      <alignment/>
    </xf>
    <xf numFmtId="2" fontId="2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/>
    </xf>
    <xf numFmtId="3" fontId="20" fillId="0" borderId="59" xfId="0" applyNumberFormat="1" applyFont="1" applyBorder="1" applyAlignment="1">
      <alignment/>
    </xf>
    <xf numFmtId="3" fontId="0" fillId="0" borderId="60" xfId="0" applyNumberForma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20" fillId="0" borderId="61" xfId="0" applyFont="1" applyBorder="1" applyAlignment="1">
      <alignment horizontal="center"/>
    </xf>
    <xf numFmtId="3" fontId="0" fillId="33" borderId="61" xfId="0" applyNumberFormat="1" applyFill="1" applyBorder="1" applyAlignment="1">
      <alignment/>
    </xf>
    <xf numFmtId="3" fontId="0" fillId="33" borderId="62" xfId="0" applyNumberFormat="1" applyFill="1" applyBorder="1" applyAlignment="1">
      <alignment/>
    </xf>
    <xf numFmtId="0" fontId="18" fillId="0" borderId="61" xfId="0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0" fontId="21" fillId="0" borderId="61" xfId="0" applyFont="1" applyBorder="1" applyAlignment="1">
      <alignment/>
    </xf>
    <xf numFmtId="3" fontId="0" fillId="0" borderId="60" xfId="0" applyNumberForma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1" fillId="0" borderId="60" xfId="0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left"/>
    </xf>
    <xf numFmtId="3" fontId="0" fillId="0" borderId="60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vertical="justify"/>
    </xf>
    <xf numFmtId="0" fontId="22" fillId="0" borderId="0" xfId="0" applyFont="1" applyBorder="1" applyAlignment="1">
      <alignment horizontal="center" vertical="justify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justify"/>
    </xf>
    <xf numFmtId="0" fontId="9" fillId="0" borderId="0" xfId="0" applyFont="1" applyBorder="1" applyAlignment="1" applyProtection="1">
      <alignment horizontal="left" vertical="justify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9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vertical="justify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3" fontId="0" fillId="0" borderId="54" xfId="0" applyNumberFormat="1" applyBorder="1" applyAlignment="1">
      <alignment/>
    </xf>
    <xf numFmtId="0" fontId="9" fillId="0" borderId="53" xfId="0" applyFont="1" applyBorder="1" applyAlignment="1">
      <alignment horizontal="center"/>
    </xf>
    <xf numFmtId="3" fontId="9" fillId="0" borderId="54" xfId="0" applyNumberFormat="1" applyFont="1" applyBorder="1" applyAlignment="1">
      <alignment/>
    </xf>
    <xf numFmtId="0" fontId="16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4" fillId="0" borderId="25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49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30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69" xfId="0" applyFont="1" applyBorder="1" applyAlignment="1">
      <alignment/>
    </xf>
    <xf numFmtId="0" fontId="23" fillId="0" borderId="15" xfId="0" applyFont="1" applyFill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0" applyFont="1" applyFill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24" fillId="0" borderId="1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3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4" fillId="0" borderId="15" xfId="0" applyFont="1" applyBorder="1" applyAlignment="1">
      <alignment vertical="center" wrapText="1"/>
    </xf>
    <xf numFmtId="0" fontId="24" fillId="0" borderId="14" xfId="0" applyFont="1" applyBorder="1" applyAlignment="1">
      <alignment/>
    </xf>
    <xf numFmtId="0" fontId="8" fillId="33" borderId="46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 wrapText="1"/>
    </xf>
    <xf numFmtId="0" fontId="20" fillId="33" borderId="7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33" borderId="72" xfId="0" applyNumberFormat="1" applyFont="1" applyFill="1" applyBorder="1" applyAlignment="1">
      <alignment/>
    </xf>
    <xf numFmtId="0" fontId="0" fillId="0" borderId="25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9" fillId="0" borderId="3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1" fillId="0" borderId="66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0" fillId="0" borderId="66" xfId="0" applyFont="1" applyBorder="1" applyAlignment="1">
      <alignment/>
    </xf>
    <xf numFmtId="0" fontId="66" fillId="0" borderId="0" xfId="55" applyFont="1" applyBorder="1">
      <alignment/>
      <protection/>
    </xf>
    <xf numFmtId="0" fontId="26" fillId="0" borderId="0" xfId="55" applyFont="1" applyBorder="1">
      <alignment/>
      <protection/>
    </xf>
    <xf numFmtId="0" fontId="26" fillId="0" borderId="0" xfId="55" applyFont="1" applyBorder="1" applyAlignment="1">
      <alignment horizontal="center"/>
      <protection/>
    </xf>
    <xf numFmtId="0" fontId="66" fillId="0" borderId="0" xfId="0" applyFont="1" applyAlignment="1">
      <alignment/>
    </xf>
    <xf numFmtId="0" fontId="26" fillId="0" borderId="0" xfId="55" applyFont="1" applyBorder="1" applyAlignment="1">
      <alignment/>
      <protection/>
    </xf>
    <xf numFmtId="0" fontId="29" fillId="0" borderId="12" xfId="55" applyFont="1" applyBorder="1" applyAlignment="1">
      <alignment horizontal="center" vertical="center"/>
      <protection/>
    </xf>
    <xf numFmtId="0" fontId="29" fillId="0" borderId="10" xfId="55" applyFont="1" applyBorder="1" applyAlignment="1">
      <alignment horizontal="center"/>
      <protection/>
    </xf>
    <xf numFmtId="0" fontId="26" fillId="0" borderId="12" xfId="55" applyFont="1" applyBorder="1" applyAlignment="1">
      <alignment horizontal="right" vertical="center"/>
      <protection/>
    </xf>
    <xf numFmtId="0" fontId="66" fillId="0" borderId="10" xfId="55" applyFont="1" applyBorder="1">
      <alignment/>
      <protection/>
    </xf>
    <xf numFmtId="0" fontId="66" fillId="0" borderId="10" xfId="55" applyFont="1" applyBorder="1" applyAlignment="1">
      <alignment horizontal="center"/>
      <protection/>
    </xf>
    <xf numFmtId="0" fontId="66" fillId="0" borderId="10" xfId="0" applyFont="1" applyBorder="1" applyAlignment="1">
      <alignment/>
    </xf>
    <xf numFmtId="4" fontId="66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1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29" fillId="0" borderId="10" xfId="55" applyFont="1" applyBorder="1">
      <alignment/>
      <protection/>
    </xf>
    <xf numFmtId="3" fontId="29" fillId="0" borderId="10" xfId="55" applyNumberFormat="1" applyFont="1" applyBorder="1" applyAlignment="1">
      <alignment horizontal="right"/>
      <protection/>
    </xf>
    <xf numFmtId="4" fontId="29" fillId="0" borderId="10" xfId="55" applyNumberFormat="1" applyFont="1" applyBorder="1" applyAlignment="1">
      <alignment horizontal="right"/>
      <protection/>
    </xf>
    <xf numFmtId="0" fontId="67" fillId="0" borderId="0" xfId="0" applyFont="1" applyAlignment="1">
      <alignment/>
    </xf>
    <xf numFmtId="0" fontId="66" fillId="0" borderId="0" xfId="0" applyFont="1" applyAlignment="1">
      <alignment horizontal="center"/>
    </xf>
    <xf numFmtId="4" fontId="67" fillId="0" borderId="0" xfId="55" applyNumberFormat="1" applyFont="1" applyBorder="1">
      <alignment/>
      <protection/>
    </xf>
    <xf numFmtId="0" fontId="66" fillId="0" borderId="0" xfId="0" applyFont="1" applyBorder="1" applyAlignment="1">
      <alignment/>
    </xf>
    <xf numFmtId="180" fontId="66" fillId="0" borderId="0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7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79" xfId="0" applyFont="1" applyBorder="1" applyAlignment="1">
      <alignment vertical="center" wrapText="1"/>
    </xf>
    <xf numFmtId="3" fontId="0" fillId="0" borderId="80" xfId="0" applyNumberFormat="1" applyFont="1" applyBorder="1" applyAlignment="1">
      <alignment vertical="center"/>
    </xf>
    <xf numFmtId="3" fontId="0" fillId="0" borderId="80" xfId="0" applyNumberFormat="1" applyFont="1" applyBorder="1" applyAlignment="1">
      <alignment vertical="center"/>
    </xf>
    <xf numFmtId="3" fontId="0" fillId="33" borderId="81" xfId="0" applyNumberFormat="1" applyFont="1" applyFill="1" applyBorder="1" applyAlignment="1">
      <alignment vertical="center"/>
    </xf>
    <xf numFmtId="3" fontId="0" fillId="33" borderId="75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5305425</xdr:colOff>
      <xdr:row>37</xdr:row>
      <xdr:rowOff>95250</xdr:rowOff>
    </xdr:from>
    <xdr:to>
      <xdr:col>0</xdr:col>
      <xdr:colOff>7239000</xdr:colOff>
      <xdr:row>42</xdr:row>
      <xdr:rowOff>57150</xdr:rowOff>
    </xdr:to>
    <xdr:pic>
      <xdr:nvPicPr>
        <xdr:cNvPr id="1" name="Picture 2" descr="kh-small-logo-opt-25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4198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0.8515625" style="0" customWidth="1"/>
  </cols>
  <sheetData>
    <row r="1" ht="27.75" customHeight="1">
      <c r="A1" s="366" t="s">
        <v>129</v>
      </c>
    </row>
    <row r="2" ht="12.75" customHeight="1">
      <c r="A2" s="366"/>
    </row>
    <row r="3" ht="21" customHeight="1">
      <c r="A3" s="236" t="s">
        <v>302</v>
      </c>
    </row>
    <row r="4" ht="12.75">
      <c r="A4" s="238" t="s">
        <v>141</v>
      </c>
    </row>
    <row r="5" ht="12.75">
      <c r="A5" s="237"/>
    </row>
    <row r="6" ht="12.75">
      <c r="A6" s="237"/>
    </row>
    <row r="7" ht="15.75">
      <c r="A7" s="236" t="s">
        <v>129</v>
      </c>
    </row>
    <row r="8" ht="12.75">
      <c r="A8" s="237" t="s">
        <v>142</v>
      </c>
    </row>
    <row r="9" ht="12.75">
      <c r="A9" s="237" t="s">
        <v>131</v>
      </c>
    </row>
    <row r="10" ht="12.75">
      <c r="A10" s="237"/>
    </row>
    <row r="11" ht="12.75">
      <c r="A11" s="237" t="s">
        <v>132</v>
      </c>
    </row>
    <row r="12" ht="12.75">
      <c r="A12" s="237"/>
    </row>
    <row r="13" ht="12.75">
      <c r="A13" s="237" t="s">
        <v>130</v>
      </c>
    </row>
    <row r="14" ht="12.75">
      <c r="A14" s="237" t="s">
        <v>128</v>
      </c>
    </row>
    <row r="15" ht="12.75">
      <c r="A15" s="237"/>
    </row>
    <row r="16" ht="12.75">
      <c r="A16" s="237" t="s">
        <v>133</v>
      </c>
    </row>
    <row r="17" ht="12.75">
      <c r="A17" s="237"/>
    </row>
    <row r="18" ht="12.75">
      <c r="A18" s="237" t="s">
        <v>98</v>
      </c>
    </row>
    <row r="19" ht="12.75">
      <c r="A19" s="237"/>
    </row>
    <row r="20" ht="12.75">
      <c r="A20" s="237" t="s">
        <v>303</v>
      </c>
    </row>
    <row r="21" ht="12.75">
      <c r="A21" s="237"/>
    </row>
    <row r="22" ht="12.75">
      <c r="A22" s="237"/>
    </row>
    <row r="23" ht="12.75">
      <c r="A23" s="237"/>
    </row>
    <row r="24" ht="12.75">
      <c r="A24" s="237"/>
    </row>
    <row r="25" ht="12.75">
      <c r="A25" s="237" t="s">
        <v>304</v>
      </c>
    </row>
    <row r="26" ht="12.75">
      <c r="A26" s="237"/>
    </row>
    <row r="27" ht="12.75">
      <c r="A27" s="237"/>
    </row>
    <row r="28" ht="12.75">
      <c r="A28" s="158"/>
    </row>
    <row r="29" ht="12.75">
      <c r="A29" s="160"/>
    </row>
    <row r="30" ht="12.75">
      <c r="A30" s="160"/>
    </row>
    <row r="31" ht="12.75">
      <c r="A31" s="160"/>
    </row>
    <row r="32" ht="12.75">
      <c r="A32" s="160" t="s">
        <v>88</v>
      </c>
    </row>
    <row r="33" ht="12.75">
      <c r="A33" s="239"/>
    </row>
    <row r="34" ht="12.75">
      <c r="A34" s="239"/>
    </row>
    <row r="35" ht="12.75">
      <c r="A35" s="160"/>
    </row>
    <row r="36" ht="12.75">
      <c r="A36" s="160"/>
    </row>
    <row r="37" ht="12.75">
      <c r="A37" s="160"/>
    </row>
    <row r="38" ht="12.75">
      <c r="A38" s="160"/>
    </row>
    <row r="39" ht="12.75">
      <c r="A39" s="160"/>
    </row>
    <row r="40" ht="12.75">
      <c r="A40" s="160"/>
    </row>
    <row r="41" ht="12.75">
      <c r="A41" s="160"/>
    </row>
    <row r="42" ht="12.75">
      <c r="A42" s="160"/>
    </row>
    <row r="43" ht="12.75">
      <c r="A43" s="160"/>
    </row>
    <row r="44" ht="12.75">
      <c r="A44" s="160">
        <v>1</v>
      </c>
    </row>
    <row r="45" ht="12.75">
      <c r="A45" s="160"/>
    </row>
    <row r="46" ht="12.75">
      <c r="A46" s="160"/>
    </row>
    <row r="47" ht="12.75">
      <c r="A47" s="160"/>
    </row>
    <row r="48" ht="12.75">
      <c r="A48" s="160"/>
    </row>
    <row r="49" ht="12.75">
      <c r="A49" s="160"/>
    </row>
    <row r="50" ht="12.75">
      <c r="A50" s="160"/>
    </row>
    <row r="51" ht="12.75">
      <c r="A51" s="160"/>
    </row>
    <row r="52" ht="12.75">
      <c r="A52" s="160"/>
    </row>
    <row r="53" ht="12.75">
      <c r="A53" s="160"/>
    </row>
    <row r="54" ht="12.75">
      <c r="A54" s="160"/>
    </row>
  </sheetData>
  <sheetProtection password="CE80" sheet="1"/>
  <mergeCells count="1">
    <mergeCell ref="A1:A2"/>
  </mergeCells>
  <printOptions/>
  <pageMargins left="0.45" right="0.6" top="1" bottom="1" header="0.5" footer="0.5"/>
  <pageSetup horizontalDpi="300" verticalDpi="300" orientation="portrait" paperSize="9" r:id="rId2"/>
  <headerFooter alignWithMargins="0">
    <oddFooter>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4.7109375" style="345" customWidth="1"/>
    <col min="2" max="2" width="27.421875" style="345" customWidth="1"/>
    <col min="3" max="3" width="16.28125" style="361" customWidth="1"/>
    <col min="4" max="4" width="10.7109375" style="345" customWidth="1"/>
    <col min="5" max="5" width="13.28125" style="345" customWidth="1"/>
    <col min="6" max="6" width="16.7109375" style="345" customWidth="1"/>
    <col min="7" max="16384" width="9.140625" style="345" customWidth="1"/>
  </cols>
  <sheetData>
    <row r="1" spans="1:4" ht="15">
      <c r="A1" s="342"/>
      <c r="B1" s="343"/>
      <c r="C1" s="344"/>
      <c r="D1" s="343"/>
    </row>
    <row r="2" spans="1:6" s="346" customFormat="1" ht="15.75">
      <c r="A2" s="397" t="s">
        <v>413</v>
      </c>
      <c r="B2" s="397"/>
      <c r="C2" s="397"/>
      <c r="D2" s="397"/>
      <c r="E2" s="397"/>
      <c r="F2" s="397"/>
    </row>
    <row r="3" spans="1:6" s="346" customFormat="1" ht="15.75">
      <c r="A3" s="398" t="s">
        <v>414</v>
      </c>
      <c r="B3" s="398"/>
      <c r="C3" s="398"/>
      <c r="D3" s="398"/>
      <c r="E3" s="398"/>
      <c r="F3" s="398"/>
    </row>
    <row r="4" spans="1:4" ht="15">
      <c r="A4" s="343"/>
      <c r="B4" s="343"/>
      <c r="C4" s="344"/>
      <c r="D4" s="343"/>
    </row>
    <row r="5" spans="1:6" ht="18" customHeight="1">
      <c r="A5" s="347" t="s">
        <v>329</v>
      </c>
      <c r="B5" s="347" t="s">
        <v>337</v>
      </c>
      <c r="C5" s="347" t="s">
        <v>415</v>
      </c>
      <c r="D5" s="348" t="s">
        <v>338</v>
      </c>
      <c r="E5" s="348" t="s">
        <v>416</v>
      </c>
      <c r="F5" s="348" t="s">
        <v>417</v>
      </c>
    </row>
    <row r="6" spans="1:6" ht="15">
      <c r="A6" s="349">
        <v>1</v>
      </c>
      <c r="B6" s="350" t="s">
        <v>418</v>
      </c>
      <c r="C6" s="351" t="s">
        <v>419</v>
      </c>
      <c r="D6" s="352">
        <v>483</v>
      </c>
      <c r="E6" s="353">
        <v>396.50104</v>
      </c>
      <c r="F6" s="354">
        <f>D6*E6</f>
        <v>191510.00232</v>
      </c>
    </row>
    <row r="7" spans="1:6" ht="15">
      <c r="A7" s="349">
        <v>2</v>
      </c>
      <c r="B7" s="350" t="s">
        <v>420</v>
      </c>
      <c r="C7" s="351" t="s">
        <v>419</v>
      </c>
      <c r="D7" s="352">
        <v>37</v>
      </c>
      <c r="E7" s="353">
        <v>238.59459</v>
      </c>
      <c r="F7" s="354">
        <f aca="true" t="shared" si="0" ref="F7:F34">D7*E7</f>
        <v>8827.99983</v>
      </c>
    </row>
    <row r="8" spans="1:6" ht="15">
      <c r="A8" s="349">
        <v>3</v>
      </c>
      <c r="B8" s="350" t="s">
        <v>421</v>
      </c>
      <c r="C8" s="351" t="s">
        <v>419</v>
      </c>
      <c r="D8" s="352">
        <v>123</v>
      </c>
      <c r="E8" s="353">
        <v>488.85366</v>
      </c>
      <c r="F8" s="354">
        <f t="shared" si="0"/>
        <v>60129.000179999995</v>
      </c>
    </row>
    <row r="9" spans="1:6" ht="15">
      <c r="A9" s="349">
        <v>4</v>
      </c>
      <c r="B9" s="350" t="s">
        <v>422</v>
      </c>
      <c r="C9" s="351" t="s">
        <v>419</v>
      </c>
      <c r="D9" s="352">
        <v>544</v>
      </c>
      <c r="E9" s="353">
        <v>404.65993</v>
      </c>
      <c r="F9" s="354">
        <f t="shared" si="0"/>
        <v>220135.00191999998</v>
      </c>
    </row>
    <row r="10" spans="1:7" ht="15">
      <c r="A10" s="349">
        <v>5</v>
      </c>
      <c r="B10" s="350" t="s">
        <v>423</v>
      </c>
      <c r="C10" s="351" t="s">
        <v>419</v>
      </c>
      <c r="D10" s="352">
        <v>10</v>
      </c>
      <c r="E10" s="353">
        <v>295</v>
      </c>
      <c r="F10" s="354">
        <f t="shared" si="0"/>
        <v>2950</v>
      </c>
      <c r="G10" s="355"/>
    </row>
    <row r="11" spans="1:6" ht="15">
      <c r="A11" s="349">
        <v>6</v>
      </c>
      <c r="B11" s="350" t="s">
        <v>424</v>
      </c>
      <c r="C11" s="351" t="s">
        <v>419</v>
      </c>
      <c r="D11" s="352">
        <v>270</v>
      </c>
      <c r="E11" s="353">
        <v>714.45185</v>
      </c>
      <c r="F11" s="354">
        <f t="shared" si="0"/>
        <v>192901.9995</v>
      </c>
    </row>
    <row r="12" spans="1:6" ht="15">
      <c r="A12" s="349">
        <v>7</v>
      </c>
      <c r="B12" s="350" t="s">
        <v>425</v>
      </c>
      <c r="C12" s="351" t="s">
        <v>419</v>
      </c>
      <c r="D12" s="352">
        <v>360</v>
      </c>
      <c r="E12" s="353">
        <v>425.71389</v>
      </c>
      <c r="F12" s="354">
        <f t="shared" si="0"/>
        <v>153257.0004</v>
      </c>
    </row>
    <row r="13" spans="1:6" ht="15">
      <c r="A13" s="349">
        <v>8</v>
      </c>
      <c r="B13" s="350" t="s">
        <v>426</v>
      </c>
      <c r="C13" s="351" t="s">
        <v>419</v>
      </c>
      <c r="D13" s="352">
        <v>196</v>
      </c>
      <c r="E13" s="353">
        <v>507.99</v>
      </c>
      <c r="F13" s="354">
        <f t="shared" si="0"/>
        <v>99566.04000000001</v>
      </c>
    </row>
    <row r="14" spans="1:6" ht="15">
      <c r="A14" s="349">
        <v>9</v>
      </c>
      <c r="B14" s="350" t="s">
        <v>427</v>
      </c>
      <c r="C14" s="351" t="s">
        <v>419</v>
      </c>
      <c r="D14" s="352">
        <v>820</v>
      </c>
      <c r="E14" s="353">
        <v>477.61585</v>
      </c>
      <c r="F14" s="354">
        <f t="shared" si="0"/>
        <v>391644.99700000003</v>
      </c>
    </row>
    <row r="15" spans="1:6" ht="15">
      <c r="A15" s="349">
        <v>10</v>
      </c>
      <c r="B15" s="350" t="s">
        <v>428</v>
      </c>
      <c r="C15" s="351" t="s">
        <v>419</v>
      </c>
      <c r="D15" s="352">
        <v>159</v>
      </c>
      <c r="E15" s="353">
        <v>427.39</v>
      </c>
      <c r="F15" s="354">
        <f t="shared" si="0"/>
        <v>67955.01</v>
      </c>
    </row>
    <row r="16" spans="1:6" ht="15">
      <c r="A16" s="349">
        <v>11</v>
      </c>
      <c r="B16" s="350" t="s">
        <v>429</v>
      </c>
      <c r="C16" s="351" t="s">
        <v>419</v>
      </c>
      <c r="D16" s="352">
        <v>891</v>
      </c>
      <c r="E16" s="353">
        <v>423.844</v>
      </c>
      <c r="F16" s="354">
        <f t="shared" si="0"/>
        <v>377645.004</v>
      </c>
    </row>
    <row r="17" spans="1:6" ht="15">
      <c r="A17" s="349">
        <v>12</v>
      </c>
      <c r="B17" s="350" t="s">
        <v>430</v>
      </c>
      <c r="C17" s="351" t="s">
        <v>419</v>
      </c>
      <c r="D17" s="352">
        <v>78</v>
      </c>
      <c r="E17" s="353">
        <v>227.32</v>
      </c>
      <c r="F17" s="354">
        <f t="shared" si="0"/>
        <v>17730.96</v>
      </c>
    </row>
    <row r="18" spans="1:6" ht="15">
      <c r="A18" s="349">
        <v>13</v>
      </c>
      <c r="B18" s="350" t="s">
        <v>431</v>
      </c>
      <c r="C18" s="351" t="s">
        <v>419</v>
      </c>
      <c r="D18" s="352">
        <v>37</v>
      </c>
      <c r="E18" s="353">
        <v>1802.7</v>
      </c>
      <c r="F18" s="354">
        <f t="shared" si="0"/>
        <v>66699.90000000001</v>
      </c>
    </row>
    <row r="19" spans="1:6" ht="15">
      <c r="A19" s="349">
        <v>14</v>
      </c>
      <c r="B19" s="350" t="s">
        <v>432</v>
      </c>
      <c r="C19" s="351" t="s">
        <v>419</v>
      </c>
      <c r="D19" s="352">
        <v>187</v>
      </c>
      <c r="E19" s="353">
        <v>832.21</v>
      </c>
      <c r="F19" s="354">
        <f t="shared" si="0"/>
        <v>155623.27000000002</v>
      </c>
    </row>
    <row r="20" spans="1:6" ht="15">
      <c r="A20" s="349">
        <v>15</v>
      </c>
      <c r="B20" s="350" t="s">
        <v>433</v>
      </c>
      <c r="C20" s="351" t="s">
        <v>419</v>
      </c>
      <c r="D20" s="352">
        <v>3</v>
      </c>
      <c r="E20" s="353">
        <v>291.33</v>
      </c>
      <c r="F20" s="354">
        <f t="shared" si="0"/>
        <v>873.99</v>
      </c>
    </row>
    <row r="21" spans="1:6" ht="15">
      <c r="A21" s="349">
        <v>16</v>
      </c>
      <c r="B21" s="350" t="s">
        <v>434</v>
      </c>
      <c r="C21" s="351" t="s">
        <v>419</v>
      </c>
      <c r="D21" s="352">
        <v>27</v>
      </c>
      <c r="E21" s="353">
        <v>282.81</v>
      </c>
      <c r="F21" s="354">
        <f t="shared" si="0"/>
        <v>7635.87</v>
      </c>
    </row>
    <row r="22" spans="1:6" ht="15">
      <c r="A22" s="349">
        <v>17</v>
      </c>
      <c r="B22" s="350" t="s">
        <v>435</v>
      </c>
      <c r="C22" s="351" t="s">
        <v>419</v>
      </c>
      <c r="D22" s="352">
        <v>3</v>
      </c>
      <c r="E22" s="353">
        <v>1802.67</v>
      </c>
      <c r="F22" s="354">
        <f t="shared" si="0"/>
        <v>5408.01</v>
      </c>
    </row>
    <row r="23" spans="1:6" ht="15">
      <c r="A23" s="349">
        <v>18</v>
      </c>
      <c r="B23" s="350" t="s">
        <v>436</v>
      </c>
      <c r="C23" s="351" t="s">
        <v>419</v>
      </c>
      <c r="D23" s="352">
        <f>271+246</f>
        <v>517</v>
      </c>
      <c r="E23" s="353">
        <v>224.38</v>
      </c>
      <c r="F23" s="354">
        <f t="shared" si="0"/>
        <v>116004.45999999999</v>
      </c>
    </row>
    <row r="24" spans="1:6" ht="15">
      <c r="A24" s="349">
        <v>19</v>
      </c>
      <c r="B24" s="350" t="s">
        <v>437</v>
      </c>
      <c r="C24" s="351" t="s">
        <v>419</v>
      </c>
      <c r="D24" s="352">
        <v>110</v>
      </c>
      <c r="E24" s="353">
        <v>427.38</v>
      </c>
      <c r="F24" s="354">
        <f t="shared" si="0"/>
        <v>47011.8</v>
      </c>
    </row>
    <row r="25" spans="1:6" ht="15">
      <c r="A25" s="349">
        <v>20</v>
      </c>
      <c r="B25" s="350" t="s">
        <v>438</v>
      </c>
      <c r="C25" s="351" t="s">
        <v>419</v>
      </c>
      <c r="D25" s="352">
        <v>425</v>
      </c>
      <c r="E25" s="353">
        <v>434.50588</v>
      </c>
      <c r="F25" s="354">
        <f t="shared" si="0"/>
        <v>184664.99899999998</v>
      </c>
    </row>
    <row r="26" spans="1:6" ht="15">
      <c r="A26" s="349">
        <v>21</v>
      </c>
      <c r="B26" s="350" t="s">
        <v>439</v>
      </c>
      <c r="C26" s="351" t="s">
        <v>419</v>
      </c>
      <c r="D26" s="352">
        <v>333</v>
      </c>
      <c r="E26" s="353">
        <v>322.07508</v>
      </c>
      <c r="F26" s="354">
        <f t="shared" si="0"/>
        <v>107251.00164</v>
      </c>
    </row>
    <row r="27" spans="1:6" ht="15">
      <c r="A27" s="349">
        <v>22</v>
      </c>
      <c r="B27" s="350" t="s">
        <v>440</v>
      </c>
      <c r="C27" s="351" t="s">
        <v>419</v>
      </c>
      <c r="D27" s="352">
        <v>477</v>
      </c>
      <c r="E27" s="353">
        <v>295.41</v>
      </c>
      <c r="F27" s="354">
        <f t="shared" si="0"/>
        <v>140910.57</v>
      </c>
    </row>
    <row r="28" spans="1:6" ht="15">
      <c r="A28" s="349">
        <v>23</v>
      </c>
      <c r="B28" s="350" t="s">
        <v>441</v>
      </c>
      <c r="C28" s="351" t="s">
        <v>419</v>
      </c>
      <c r="D28" s="352">
        <v>506</v>
      </c>
      <c r="E28" s="353">
        <v>358.75</v>
      </c>
      <c r="F28" s="354">
        <f t="shared" si="0"/>
        <v>181527.5</v>
      </c>
    </row>
    <row r="29" spans="1:6" ht="15">
      <c r="A29" s="349">
        <v>24</v>
      </c>
      <c r="B29" s="350" t="s">
        <v>442</v>
      </c>
      <c r="C29" s="351" t="s">
        <v>419</v>
      </c>
      <c r="D29" s="352">
        <v>259</v>
      </c>
      <c r="E29" s="353">
        <v>760.19</v>
      </c>
      <c r="F29" s="354">
        <f t="shared" si="0"/>
        <v>196889.21000000002</v>
      </c>
    </row>
    <row r="30" spans="1:6" ht="15">
      <c r="A30" s="349">
        <v>25</v>
      </c>
      <c r="B30" s="350" t="s">
        <v>443</v>
      </c>
      <c r="C30" s="351" t="s">
        <v>419</v>
      </c>
      <c r="D30" s="352">
        <v>11</v>
      </c>
      <c r="E30" s="353">
        <v>217.55</v>
      </c>
      <c r="F30" s="354">
        <f t="shared" si="0"/>
        <v>2393.05</v>
      </c>
    </row>
    <row r="31" spans="1:6" ht="15">
      <c r="A31" s="349">
        <v>26</v>
      </c>
      <c r="B31" s="350" t="s">
        <v>444</v>
      </c>
      <c r="C31" s="351" t="s">
        <v>419</v>
      </c>
      <c r="D31" s="352">
        <v>952</v>
      </c>
      <c r="E31" s="353">
        <v>502.04307</v>
      </c>
      <c r="F31" s="354">
        <f t="shared" si="0"/>
        <v>477945.00264</v>
      </c>
    </row>
    <row r="32" spans="1:6" ht="15">
      <c r="A32" s="349">
        <v>27</v>
      </c>
      <c r="B32" s="350" t="s">
        <v>445</v>
      </c>
      <c r="C32" s="351" t="s">
        <v>419</v>
      </c>
      <c r="D32" s="352">
        <v>1</v>
      </c>
      <c r="E32" s="353">
        <v>1803</v>
      </c>
      <c r="F32" s="354">
        <f t="shared" si="0"/>
        <v>1803</v>
      </c>
    </row>
    <row r="33" spans="1:6" ht="15">
      <c r="A33" s="349">
        <v>28</v>
      </c>
      <c r="B33" s="350" t="s">
        <v>446</v>
      </c>
      <c r="C33" s="351" t="s">
        <v>419</v>
      </c>
      <c r="D33" s="352">
        <v>89</v>
      </c>
      <c r="E33" s="353">
        <v>381.25843</v>
      </c>
      <c r="F33" s="354">
        <f t="shared" si="0"/>
        <v>33932.00027</v>
      </c>
    </row>
    <row r="34" spans="1:6" ht="15">
      <c r="A34" s="349">
        <v>29</v>
      </c>
      <c r="B34" s="350" t="s">
        <v>447</v>
      </c>
      <c r="C34" s="351" t="s">
        <v>448</v>
      </c>
      <c r="D34" s="352">
        <f>1644+199</f>
        <v>1843</v>
      </c>
      <c r="E34" s="353">
        <v>699.81769</v>
      </c>
      <c r="F34" s="354">
        <f t="shared" si="0"/>
        <v>1289764.0026699998</v>
      </c>
    </row>
    <row r="35" spans="1:8" ht="15">
      <c r="A35" s="349"/>
      <c r="B35" s="350"/>
      <c r="C35" s="351"/>
      <c r="D35" s="352"/>
      <c r="E35" s="353"/>
      <c r="F35" s="353"/>
      <c r="H35" s="356"/>
    </row>
    <row r="36" spans="1:6" s="360" customFormat="1" ht="17.25" customHeight="1">
      <c r="A36" s="357"/>
      <c r="B36" s="348" t="s">
        <v>449</v>
      </c>
      <c r="C36" s="348"/>
      <c r="D36" s="358">
        <f>SUM(D6:D34)</f>
        <v>9751</v>
      </c>
      <c r="E36" s="359"/>
      <c r="F36" s="358">
        <f>SUM(F6:F34)</f>
        <v>4800590.65137</v>
      </c>
    </row>
    <row r="37" spans="4:8" ht="15">
      <c r="D37" s="362"/>
      <c r="E37" s="363"/>
      <c r="F37" s="363"/>
      <c r="G37" s="363"/>
      <c r="H37" s="364"/>
    </row>
    <row r="39" spans="4:5" ht="15">
      <c r="D39" s="365"/>
      <c r="E39" s="345" t="s">
        <v>450</v>
      </c>
    </row>
    <row r="40" ht="15">
      <c r="E40" s="345" t="s">
        <v>451</v>
      </c>
    </row>
  </sheetData>
  <sheetProtection password="CE80" sheet="1"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2" sqref="F2"/>
    </sheetView>
  </sheetViews>
  <sheetFormatPr defaultColWidth="9.140625" defaultRowHeight="16.5" customHeight="1"/>
  <cols>
    <col min="2" max="2" width="28.00390625" style="0" customWidth="1"/>
    <col min="3" max="3" width="12.00390625" style="0" customWidth="1"/>
    <col min="4" max="4" width="11.7109375" style="0" customWidth="1"/>
    <col min="5" max="5" width="16.28125" style="0" customWidth="1"/>
  </cols>
  <sheetData>
    <row r="2" spans="1:2" ht="16.5" customHeight="1">
      <c r="A2" s="5" t="s">
        <v>326</v>
      </c>
      <c r="B2" s="316" t="s">
        <v>406</v>
      </c>
    </row>
    <row r="3" spans="1:2" ht="16.5" customHeight="1">
      <c r="A3" s="5" t="s">
        <v>327</v>
      </c>
      <c r="B3" s="316" t="s">
        <v>407</v>
      </c>
    </row>
    <row r="5" spans="1:5" ht="16.5" customHeight="1">
      <c r="A5" s="399" t="s">
        <v>328</v>
      </c>
      <c r="B5" s="399"/>
      <c r="C5" s="399"/>
      <c r="D5" s="399"/>
      <c r="E5" s="399"/>
    </row>
    <row r="6" spans="1:5" ht="16.5" customHeight="1">
      <c r="A6" s="5"/>
      <c r="B6" s="5"/>
      <c r="C6" s="5"/>
      <c r="D6" s="5"/>
      <c r="E6" s="5"/>
    </row>
    <row r="7" spans="1:5" ht="16.5" customHeight="1">
      <c r="A7" s="317" t="s">
        <v>329</v>
      </c>
      <c r="B7" s="317" t="s">
        <v>330</v>
      </c>
      <c r="C7" s="317" t="s">
        <v>331</v>
      </c>
      <c r="D7" s="317" t="s">
        <v>332</v>
      </c>
      <c r="E7" s="317" t="s">
        <v>333</v>
      </c>
    </row>
    <row r="8" spans="1:5" ht="16.5" customHeight="1">
      <c r="A8" s="318">
        <v>1</v>
      </c>
      <c r="B8" s="319" t="s">
        <v>408</v>
      </c>
      <c r="C8" s="320" t="s">
        <v>409</v>
      </c>
      <c r="D8" s="320" t="s">
        <v>410</v>
      </c>
      <c r="E8" s="328">
        <v>1057066</v>
      </c>
    </row>
    <row r="9" spans="1:5" ht="16.5" customHeight="1">
      <c r="A9" s="318">
        <v>2</v>
      </c>
      <c r="B9" s="319" t="s">
        <v>411</v>
      </c>
      <c r="C9" s="320" t="s">
        <v>334</v>
      </c>
      <c r="D9" s="320" t="s">
        <v>412</v>
      </c>
      <c r="E9" s="328">
        <v>226800</v>
      </c>
    </row>
    <row r="10" spans="1:5" ht="16.5" customHeight="1">
      <c r="A10" s="318">
        <v>3</v>
      </c>
      <c r="B10" s="318"/>
      <c r="C10" s="318"/>
      <c r="D10" s="318"/>
      <c r="E10" s="328"/>
    </row>
    <row r="11" spans="1:5" ht="16.5" customHeight="1">
      <c r="A11" s="318">
        <v>4</v>
      </c>
      <c r="B11" s="318"/>
      <c r="C11" s="318"/>
      <c r="D11" s="318"/>
      <c r="E11" s="328"/>
    </row>
    <row r="12" spans="1:5" ht="16.5" customHeight="1">
      <c r="A12" s="318">
        <v>5</v>
      </c>
      <c r="B12" s="318"/>
      <c r="C12" s="318"/>
      <c r="D12" s="318"/>
      <c r="E12" s="328"/>
    </row>
    <row r="13" spans="1:5" ht="16.5" customHeight="1">
      <c r="A13" s="318">
        <v>6</v>
      </c>
      <c r="B13" s="318"/>
      <c r="C13" s="318"/>
      <c r="D13" s="318"/>
      <c r="E13" s="328"/>
    </row>
    <row r="14" spans="1:5" ht="16.5" customHeight="1">
      <c r="A14" s="318">
        <v>7</v>
      </c>
      <c r="B14" s="318"/>
      <c r="C14" s="318"/>
      <c r="D14" s="318"/>
      <c r="E14" s="328"/>
    </row>
    <row r="15" spans="1:5" ht="16.5" customHeight="1">
      <c r="A15" s="318">
        <v>8</v>
      </c>
      <c r="B15" s="318"/>
      <c r="C15" s="318"/>
      <c r="D15" s="318"/>
      <c r="E15" s="328"/>
    </row>
    <row r="16" spans="1:5" ht="16.5" customHeight="1">
      <c r="A16" s="318">
        <v>9</v>
      </c>
      <c r="B16" s="318"/>
      <c r="C16" s="318"/>
      <c r="D16" s="318"/>
      <c r="E16" s="328"/>
    </row>
    <row r="17" spans="1:5" ht="16.5" customHeight="1">
      <c r="A17" s="318">
        <v>10</v>
      </c>
      <c r="B17" s="318"/>
      <c r="C17" s="318"/>
      <c r="D17" s="318"/>
      <c r="E17" s="328"/>
    </row>
    <row r="18" spans="1:5" ht="16.5" customHeight="1">
      <c r="A18" s="318">
        <v>11</v>
      </c>
      <c r="B18" s="318"/>
      <c r="C18" s="318"/>
      <c r="D18" s="318"/>
      <c r="E18" s="328"/>
    </row>
    <row r="19" spans="1:5" ht="16.5" customHeight="1">
      <c r="A19" s="318">
        <v>12</v>
      </c>
      <c r="B19" s="318"/>
      <c r="C19" s="318"/>
      <c r="D19" s="318"/>
      <c r="E19" s="328"/>
    </row>
    <row r="20" spans="1:5" ht="16.5" customHeight="1">
      <c r="A20" s="318">
        <v>13</v>
      </c>
      <c r="B20" s="318"/>
      <c r="C20" s="318"/>
      <c r="D20" s="318"/>
      <c r="E20" s="328"/>
    </row>
    <row r="21" spans="1:5" ht="16.5" customHeight="1">
      <c r="A21" s="318">
        <v>14</v>
      </c>
      <c r="B21" s="318"/>
      <c r="C21" s="318"/>
      <c r="D21" s="318"/>
      <c r="E21" s="328"/>
    </row>
    <row r="22" spans="1:5" ht="16.5" customHeight="1">
      <c r="A22" s="318">
        <v>15</v>
      </c>
      <c r="B22" s="318"/>
      <c r="C22" s="318"/>
      <c r="D22" s="318"/>
      <c r="E22" s="328"/>
    </row>
    <row r="23" spans="1:5" ht="16.5" customHeight="1">
      <c r="A23" s="318"/>
      <c r="B23" s="318"/>
      <c r="C23" s="318"/>
      <c r="D23" s="318"/>
      <c r="E23" s="328"/>
    </row>
    <row r="24" spans="1:5" ht="16.5" customHeight="1">
      <c r="A24" s="321"/>
      <c r="B24" s="317" t="s">
        <v>91</v>
      </c>
      <c r="C24" s="321"/>
      <c r="D24" s="321"/>
      <c r="E24" s="332">
        <f>SUM(E8:E22)</f>
        <v>1283866</v>
      </c>
    </row>
    <row r="25" ht="16.5" customHeight="1">
      <c r="E25" s="322"/>
    </row>
    <row r="27" ht="16.5" customHeight="1">
      <c r="D27" s="6" t="s">
        <v>335</v>
      </c>
    </row>
    <row r="28" ht="16.5" customHeight="1">
      <c r="D28" s="6" t="s">
        <v>322</v>
      </c>
    </row>
  </sheetData>
  <sheetProtection password="CE80" sheet="1"/>
  <mergeCells count="1"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0">
      <selection activeCell="I7" sqref="I7"/>
    </sheetView>
  </sheetViews>
  <sheetFormatPr defaultColWidth="9.140625" defaultRowHeight="16.5" customHeight="1"/>
  <cols>
    <col min="1" max="1" width="8.421875" style="0" customWidth="1"/>
    <col min="2" max="2" width="20.421875" style="0" customWidth="1"/>
    <col min="3" max="3" width="6.28125" style="0" customWidth="1"/>
    <col min="4" max="4" width="11.7109375" style="0" customWidth="1"/>
    <col min="5" max="5" width="11.57421875" style="0" customWidth="1"/>
    <col min="6" max="6" width="8.8515625" style="0" customWidth="1"/>
    <col min="7" max="7" width="9.28125" style="0" bestFit="1" customWidth="1"/>
    <col min="8" max="8" width="14.7109375" style="0" customWidth="1"/>
  </cols>
  <sheetData>
    <row r="2" spans="1:2" ht="16.5" customHeight="1">
      <c r="A2" s="5" t="s">
        <v>326</v>
      </c>
      <c r="B2" s="316" t="s">
        <v>406</v>
      </c>
    </row>
    <row r="3" spans="1:2" ht="16.5" customHeight="1">
      <c r="A3" s="5" t="s">
        <v>327</v>
      </c>
      <c r="B3" s="316" t="s">
        <v>407</v>
      </c>
    </row>
    <row r="5" spans="1:8" ht="16.5" customHeight="1">
      <c r="A5" s="399" t="s">
        <v>336</v>
      </c>
      <c r="B5" s="399"/>
      <c r="C5" s="399"/>
      <c r="D5" s="399"/>
      <c r="E5" s="399"/>
      <c r="F5" s="399"/>
      <c r="G5" s="399"/>
      <c r="H5" s="399"/>
    </row>
    <row r="6" spans="1:5" ht="16.5" customHeight="1">
      <c r="A6" s="5"/>
      <c r="B6" s="5"/>
      <c r="C6" s="5"/>
      <c r="D6" s="5"/>
      <c r="E6" s="5"/>
    </row>
    <row r="7" spans="1:8" ht="33" customHeight="1">
      <c r="A7" s="323" t="s">
        <v>329</v>
      </c>
      <c r="B7" s="323" t="s">
        <v>337</v>
      </c>
      <c r="C7" s="323" t="s">
        <v>338</v>
      </c>
      <c r="D7" s="324" t="s">
        <v>339</v>
      </c>
      <c r="E7" s="324" t="s">
        <v>340</v>
      </c>
      <c r="F7" s="325" t="s">
        <v>341</v>
      </c>
      <c r="G7" s="325" t="s">
        <v>342</v>
      </c>
      <c r="H7" s="326" t="s">
        <v>343</v>
      </c>
    </row>
    <row r="8" spans="1:8" ht="16.5" customHeight="1">
      <c r="A8" s="318">
        <v>1</v>
      </c>
      <c r="B8" s="319" t="s">
        <v>34</v>
      </c>
      <c r="C8" s="320"/>
      <c r="D8" s="327">
        <v>0</v>
      </c>
      <c r="E8" s="328"/>
      <c r="F8" s="329"/>
      <c r="G8" s="329"/>
      <c r="H8" s="329">
        <f aca="true" t="shared" si="0" ref="H8:H13">D8+E8+F8-G8</f>
        <v>0</v>
      </c>
    </row>
    <row r="9" spans="1:8" ht="16.5" customHeight="1">
      <c r="A9" s="318">
        <v>2</v>
      </c>
      <c r="B9" s="319" t="s">
        <v>344</v>
      </c>
      <c r="C9" s="320"/>
      <c r="D9" s="327">
        <v>0</v>
      </c>
      <c r="E9" s="328"/>
      <c r="F9" s="329"/>
      <c r="G9" s="329"/>
      <c r="H9" s="329">
        <f t="shared" si="0"/>
        <v>0</v>
      </c>
    </row>
    <row r="10" spans="1:8" ht="16.5" customHeight="1">
      <c r="A10" s="318">
        <v>3</v>
      </c>
      <c r="B10" s="330" t="s">
        <v>345</v>
      </c>
      <c r="C10" s="318"/>
      <c r="D10" s="328">
        <v>648198</v>
      </c>
      <c r="E10" s="328"/>
      <c r="F10" s="329">
        <v>81667</v>
      </c>
      <c r="G10" s="329"/>
      <c r="H10" s="329">
        <f t="shared" si="0"/>
        <v>729865</v>
      </c>
    </row>
    <row r="11" spans="1:8" ht="16.5" customHeight="1">
      <c r="A11" s="318">
        <v>4</v>
      </c>
      <c r="B11" s="330" t="s">
        <v>298</v>
      </c>
      <c r="C11" s="318"/>
      <c r="D11" s="328">
        <v>1283866</v>
      </c>
      <c r="E11" s="328"/>
      <c r="F11" s="329"/>
      <c r="G11" s="329"/>
      <c r="H11" s="329">
        <f t="shared" si="0"/>
        <v>1283866</v>
      </c>
    </row>
    <row r="12" spans="1:8" ht="16.5" customHeight="1">
      <c r="A12" s="318">
        <v>5</v>
      </c>
      <c r="B12" s="330" t="s">
        <v>346</v>
      </c>
      <c r="C12" s="318"/>
      <c r="D12" s="328">
        <v>0</v>
      </c>
      <c r="E12" s="328"/>
      <c r="F12" s="329"/>
      <c r="G12" s="329"/>
      <c r="H12" s="329">
        <f t="shared" si="0"/>
        <v>0</v>
      </c>
    </row>
    <row r="13" spans="1:8" ht="16.5" customHeight="1">
      <c r="A13" s="318">
        <v>6</v>
      </c>
      <c r="B13" s="330" t="s">
        <v>347</v>
      </c>
      <c r="C13" s="318"/>
      <c r="D13" s="328">
        <v>121975</v>
      </c>
      <c r="E13" s="328"/>
      <c r="F13" s="329"/>
      <c r="G13" s="329"/>
      <c r="H13" s="329">
        <f t="shared" si="0"/>
        <v>121975</v>
      </c>
    </row>
    <row r="14" spans="1:8" ht="16.5" customHeight="1">
      <c r="A14" s="318"/>
      <c r="B14" s="318"/>
      <c r="C14" s="318"/>
      <c r="D14" s="328"/>
      <c r="E14" s="328"/>
      <c r="F14" s="329"/>
      <c r="G14" s="329"/>
      <c r="H14" s="329"/>
    </row>
    <row r="15" spans="1:8" ht="16.5" customHeight="1">
      <c r="A15" s="321"/>
      <c r="B15" s="317" t="s">
        <v>91</v>
      </c>
      <c r="C15" s="321"/>
      <c r="D15" s="331">
        <f>SUM(D8:D13)</f>
        <v>2054039</v>
      </c>
      <c r="E15" s="331">
        <f>SUM(E8:E13)</f>
        <v>0</v>
      </c>
      <c r="F15" s="331">
        <f>SUM(F8:F13)</f>
        <v>81667</v>
      </c>
      <c r="G15" s="331">
        <f>SUM(G8:G13)</f>
        <v>0</v>
      </c>
      <c r="H15" s="331">
        <f>SUM(H8:H13)</f>
        <v>2135706</v>
      </c>
    </row>
    <row r="17" spans="1:8" ht="16.5" customHeight="1">
      <c r="A17" s="399" t="s">
        <v>348</v>
      </c>
      <c r="B17" s="399"/>
      <c r="C17" s="399"/>
      <c r="D17" s="399"/>
      <c r="E17" s="399"/>
      <c r="F17" s="399"/>
      <c r="G17" s="399"/>
      <c r="H17" s="399"/>
    </row>
    <row r="18" spans="1:5" ht="16.5" customHeight="1">
      <c r="A18" s="5"/>
      <c r="B18" s="5"/>
      <c r="C18" s="5"/>
      <c r="D18" s="5"/>
      <c r="E18" s="5"/>
    </row>
    <row r="19" spans="1:8" ht="33" customHeight="1">
      <c r="A19" s="323" t="s">
        <v>329</v>
      </c>
      <c r="B19" s="323" t="s">
        <v>337</v>
      </c>
      <c r="C19" s="323" t="s">
        <v>338</v>
      </c>
      <c r="D19" s="324" t="s">
        <v>339</v>
      </c>
      <c r="E19" s="324" t="s">
        <v>340</v>
      </c>
      <c r="F19" s="325" t="s">
        <v>341</v>
      </c>
      <c r="G19" s="325" t="s">
        <v>342</v>
      </c>
      <c r="H19" s="326" t="s">
        <v>343</v>
      </c>
    </row>
    <row r="20" spans="1:8" ht="16.5" customHeight="1">
      <c r="A20" s="318">
        <v>1</v>
      </c>
      <c r="B20" s="319" t="s">
        <v>34</v>
      </c>
      <c r="C20" s="320"/>
      <c r="D20" s="327">
        <v>0</v>
      </c>
      <c r="E20" s="328"/>
      <c r="F20" s="328"/>
      <c r="G20" s="328"/>
      <c r="H20" s="328">
        <f aca="true" t="shared" si="1" ref="H20:H25">D20+E20+F20-G20</f>
        <v>0</v>
      </c>
    </row>
    <row r="21" spans="1:8" ht="16.5" customHeight="1">
      <c r="A21" s="318">
        <v>2</v>
      </c>
      <c r="B21" s="319" t="s">
        <v>344</v>
      </c>
      <c r="C21" s="320"/>
      <c r="D21" s="327">
        <v>0</v>
      </c>
      <c r="E21" s="328"/>
      <c r="F21" s="328"/>
      <c r="G21" s="328"/>
      <c r="H21" s="328">
        <f t="shared" si="1"/>
        <v>0</v>
      </c>
    </row>
    <row r="22" spans="1:8" ht="16.5" customHeight="1">
      <c r="A22" s="318">
        <v>3</v>
      </c>
      <c r="B22" s="330" t="s">
        <v>345</v>
      </c>
      <c r="C22" s="318"/>
      <c r="D22" s="328">
        <v>154362</v>
      </c>
      <c r="E22" s="328"/>
      <c r="F22" s="328">
        <v>102851</v>
      </c>
      <c r="G22" s="328"/>
      <c r="H22" s="328">
        <f t="shared" si="1"/>
        <v>257213</v>
      </c>
    </row>
    <row r="23" spans="1:8" ht="16.5" customHeight="1">
      <c r="A23" s="318">
        <v>4</v>
      </c>
      <c r="B23" s="330" t="s">
        <v>298</v>
      </c>
      <c r="C23" s="318"/>
      <c r="D23" s="328">
        <v>597080</v>
      </c>
      <c r="E23" s="328"/>
      <c r="F23" s="328">
        <v>137357</v>
      </c>
      <c r="G23" s="328"/>
      <c r="H23" s="328">
        <f t="shared" si="1"/>
        <v>734437</v>
      </c>
    </row>
    <row r="24" spans="1:8" ht="16.5" customHeight="1">
      <c r="A24" s="318">
        <v>5</v>
      </c>
      <c r="B24" s="330" t="s">
        <v>346</v>
      </c>
      <c r="C24" s="318"/>
      <c r="D24" s="328">
        <v>0</v>
      </c>
      <c r="E24" s="328"/>
      <c r="F24" s="328">
        <v>0</v>
      </c>
      <c r="G24" s="328"/>
      <c r="H24" s="328">
        <f t="shared" si="1"/>
        <v>0</v>
      </c>
    </row>
    <row r="25" spans="1:8" ht="16.5" customHeight="1">
      <c r="A25" s="318">
        <v>6</v>
      </c>
      <c r="B25" s="330" t="s">
        <v>347</v>
      </c>
      <c r="C25" s="318"/>
      <c r="D25" s="328">
        <v>24694</v>
      </c>
      <c r="E25" s="328"/>
      <c r="F25" s="328">
        <v>24320</v>
      </c>
      <c r="G25" s="328"/>
      <c r="H25" s="328">
        <f t="shared" si="1"/>
        <v>49014</v>
      </c>
    </row>
    <row r="26" spans="1:12" ht="16.5" customHeight="1">
      <c r="A26" s="318"/>
      <c r="B26" s="318"/>
      <c r="C26" s="318"/>
      <c r="D26" s="328"/>
      <c r="E26" s="328"/>
      <c r="F26" s="328"/>
      <c r="G26" s="328"/>
      <c r="H26" s="328"/>
      <c r="L26" s="235"/>
    </row>
    <row r="27" spans="1:8" ht="16.5" customHeight="1">
      <c r="A27" s="321"/>
      <c r="B27" s="317" t="s">
        <v>91</v>
      </c>
      <c r="C27" s="321"/>
      <c r="D27" s="332">
        <f>SUM(D20:D25)</f>
        <v>776136</v>
      </c>
      <c r="E27" s="332">
        <f>SUM(E20:E25)</f>
        <v>0</v>
      </c>
      <c r="F27" s="332">
        <f>SUM(F20:F25)</f>
        <v>264528</v>
      </c>
      <c r="G27" s="332">
        <f>SUM(G20:G25)</f>
        <v>0</v>
      </c>
      <c r="H27" s="332">
        <f>SUM(H20:H25)</f>
        <v>1040664</v>
      </c>
    </row>
    <row r="29" spans="1:8" ht="16.5" customHeight="1">
      <c r="A29" s="399" t="s">
        <v>349</v>
      </c>
      <c r="B29" s="399"/>
      <c r="C29" s="399"/>
      <c r="D29" s="399"/>
      <c r="E29" s="399"/>
      <c r="F29" s="399"/>
      <c r="G29" s="399"/>
      <c r="H29" s="399"/>
    </row>
    <row r="30" spans="1:5" ht="16.5" customHeight="1">
      <c r="A30" s="5"/>
      <c r="B30" s="5"/>
      <c r="C30" s="5"/>
      <c r="D30" s="5"/>
      <c r="E30" s="5"/>
    </row>
    <row r="31" spans="1:8" ht="33" customHeight="1">
      <c r="A31" s="323" t="s">
        <v>329</v>
      </c>
      <c r="B31" s="323" t="s">
        <v>337</v>
      </c>
      <c r="C31" s="323" t="s">
        <v>338</v>
      </c>
      <c r="D31" s="324" t="s">
        <v>339</v>
      </c>
      <c r="E31" s="324" t="s">
        <v>340</v>
      </c>
      <c r="F31" s="325" t="s">
        <v>341</v>
      </c>
      <c r="G31" s="325" t="s">
        <v>342</v>
      </c>
      <c r="H31" s="326" t="s">
        <v>343</v>
      </c>
    </row>
    <row r="32" spans="1:8" ht="16.5" customHeight="1">
      <c r="A32" s="318">
        <v>1</v>
      </c>
      <c r="B32" s="319" t="s">
        <v>34</v>
      </c>
      <c r="C32" s="320"/>
      <c r="D32" s="333">
        <f aca="true" t="shared" si="2" ref="D32:H37">D8-D20</f>
        <v>0</v>
      </c>
      <c r="E32" s="333">
        <f t="shared" si="2"/>
        <v>0</v>
      </c>
      <c r="F32" s="333">
        <f t="shared" si="2"/>
        <v>0</v>
      </c>
      <c r="G32" s="333">
        <f t="shared" si="2"/>
        <v>0</v>
      </c>
      <c r="H32" s="333">
        <f t="shared" si="2"/>
        <v>0</v>
      </c>
    </row>
    <row r="33" spans="1:8" ht="16.5" customHeight="1">
      <c r="A33" s="318">
        <v>2</v>
      </c>
      <c r="B33" s="319" t="s">
        <v>344</v>
      </c>
      <c r="C33" s="320"/>
      <c r="D33" s="333">
        <f t="shared" si="2"/>
        <v>0</v>
      </c>
      <c r="E33" s="333">
        <f t="shared" si="2"/>
        <v>0</v>
      </c>
      <c r="F33" s="333">
        <f t="shared" si="2"/>
        <v>0</v>
      </c>
      <c r="G33" s="333">
        <f t="shared" si="2"/>
        <v>0</v>
      </c>
      <c r="H33" s="333">
        <f t="shared" si="2"/>
        <v>0</v>
      </c>
    </row>
    <row r="34" spans="1:9" ht="16.5" customHeight="1">
      <c r="A34" s="318">
        <v>3</v>
      </c>
      <c r="B34" s="330" t="s">
        <v>345</v>
      </c>
      <c r="C34" s="318"/>
      <c r="D34" s="333">
        <f>D10-D22</f>
        <v>493836</v>
      </c>
      <c r="E34" s="333">
        <f t="shared" si="2"/>
        <v>0</v>
      </c>
      <c r="F34" s="333">
        <v>81667</v>
      </c>
      <c r="G34" s="333">
        <v>102851</v>
      </c>
      <c r="H34" s="333">
        <f>D34+E34+F34-G34</f>
        <v>472652</v>
      </c>
      <c r="I34" s="235"/>
    </row>
    <row r="35" spans="1:9" ht="16.5" customHeight="1">
      <c r="A35" s="318">
        <v>4</v>
      </c>
      <c r="B35" s="330" t="s">
        <v>298</v>
      </c>
      <c r="C35" s="318"/>
      <c r="D35" s="333">
        <f t="shared" si="2"/>
        <v>686786</v>
      </c>
      <c r="E35" s="333">
        <f t="shared" si="2"/>
        <v>0</v>
      </c>
      <c r="F35" s="333">
        <v>0</v>
      </c>
      <c r="G35" s="333">
        <v>137357</v>
      </c>
      <c r="H35" s="333">
        <f>D35+E35+F35-G35</f>
        <v>549429</v>
      </c>
      <c r="I35" s="235"/>
    </row>
    <row r="36" spans="1:9" ht="16.5" customHeight="1">
      <c r="A36" s="318">
        <v>5</v>
      </c>
      <c r="B36" s="330" t="s">
        <v>346</v>
      </c>
      <c r="C36" s="318"/>
      <c r="D36" s="333">
        <f t="shared" si="2"/>
        <v>0</v>
      </c>
      <c r="E36" s="333">
        <f t="shared" si="2"/>
        <v>0</v>
      </c>
      <c r="F36" s="333">
        <v>0</v>
      </c>
      <c r="G36" s="333">
        <v>0</v>
      </c>
      <c r="H36" s="333">
        <f>D36+E36+F36-G36</f>
        <v>0</v>
      </c>
      <c r="I36" s="235"/>
    </row>
    <row r="37" spans="1:9" ht="16.5" customHeight="1">
      <c r="A37" s="318">
        <v>6</v>
      </c>
      <c r="B37" s="330" t="s">
        <v>347</v>
      </c>
      <c r="C37" s="318"/>
      <c r="D37" s="333">
        <f t="shared" si="2"/>
        <v>97281</v>
      </c>
      <c r="E37" s="333">
        <f t="shared" si="2"/>
        <v>0</v>
      </c>
      <c r="F37" s="333">
        <v>0</v>
      </c>
      <c r="G37" s="333">
        <v>24320</v>
      </c>
      <c r="H37" s="333">
        <f>D37+E37+F37-G37</f>
        <v>72961</v>
      </c>
      <c r="I37" s="235"/>
    </row>
    <row r="38" spans="1:8" ht="16.5" customHeight="1">
      <c r="A38" s="318"/>
      <c r="B38" s="318"/>
      <c r="C38" s="318"/>
      <c r="D38" s="334"/>
      <c r="E38" s="334"/>
      <c r="F38" s="334"/>
      <c r="G38" s="334"/>
      <c r="H38" s="334"/>
    </row>
    <row r="39" spans="1:8" ht="16.5" customHeight="1">
      <c r="A39" s="321"/>
      <c r="B39" s="317" t="s">
        <v>91</v>
      </c>
      <c r="C39" s="321"/>
      <c r="D39" s="335">
        <f>SUM(D32:D38)</f>
        <v>1277903</v>
      </c>
      <c r="E39" s="335">
        <f>SUM(E32:E38)</f>
        <v>0</v>
      </c>
      <c r="F39" s="335">
        <f>SUM(F32:F38)</f>
        <v>81667</v>
      </c>
      <c r="G39" s="335">
        <f>SUM(G32:G38)</f>
        <v>264528</v>
      </c>
      <c r="H39" s="335">
        <f>SUM(H32:H38)</f>
        <v>1095042</v>
      </c>
    </row>
    <row r="42" ht="16.5" customHeight="1">
      <c r="F42" s="6" t="s">
        <v>335</v>
      </c>
    </row>
    <row r="43" ht="16.5" customHeight="1">
      <c r="F43" s="6" t="s">
        <v>322</v>
      </c>
    </row>
    <row r="50" ht="16.5" customHeight="1">
      <c r="G50" s="6"/>
    </row>
    <row r="51" ht="16.5" customHeight="1">
      <c r="G51" s="6"/>
    </row>
  </sheetData>
  <sheetProtection password="CE80" sheet="1"/>
  <mergeCells count="3">
    <mergeCell ref="A5:H5"/>
    <mergeCell ref="A17:H17"/>
    <mergeCell ref="A29:H29"/>
  </mergeCells>
  <printOptions/>
  <pageMargins left="0.14" right="0.23" top="0.12" bottom="0.14" header="0.12" footer="0.1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25">
      <selection activeCell="F28" sqref="F28"/>
    </sheetView>
  </sheetViews>
  <sheetFormatPr defaultColWidth="9.140625" defaultRowHeight="16.5" customHeight="1"/>
  <cols>
    <col min="1" max="1" width="8.421875" style="0" customWidth="1"/>
    <col min="2" max="2" width="11.8515625" style="0" customWidth="1"/>
    <col min="3" max="3" width="41.421875" style="0" customWidth="1"/>
    <col min="4" max="4" width="28.7109375" style="0" customWidth="1"/>
  </cols>
  <sheetData>
    <row r="2" spans="1:2" ht="16.5" customHeight="1">
      <c r="A2" s="5" t="s">
        <v>326</v>
      </c>
      <c r="B2" s="316" t="s">
        <v>406</v>
      </c>
    </row>
    <row r="3" spans="1:2" ht="16.5" customHeight="1">
      <c r="A3" s="5" t="s">
        <v>327</v>
      </c>
      <c r="B3" s="316" t="s">
        <v>407</v>
      </c>
    </row>
    <row r="5" spans="1:4" ht="16.5" customHeight="1">
      <c r="A5" s="399" t="s">
        <v>350</v>
      </c>
      <c r="B5" s="399"/>
      <c r="C5" s="399"/>
      <c r="D5" s="399"/>
    </row>
    <row r="6" spans="1:4" ht="16.5" customHeight="1">
      <c r="A6" s="5"/>
      <c r="B6" s="5"/>
      <c r="C6" s="5"/>
      <c r="D6" s="5"/>
    </row>
    <row r="7" spans="1:4" ht="33" customHeight="1">
      <c r="A7" s="323" t="s">
        <v>329</v>
      </c>
      <c r="B7" s="323"/>
      <c r="C7" s="323" t="s">
        <v>351</v>
      </c>
      <c r="D7" s="324" t="s">
        <v>352</v>
      </c>
    </row>
    <row r="8" spans="1:4" ht="16.5" customHeight="1">
      <c r="A8" s="318">
        <v>1</v>
      </c>
      <c r="B8" s="321" t="s">
        <v>353</v>
      </c>
      <c r="C8" s="319" t="s">
        <v>354</v>
      </c>
      <c r="D8" s="327"/>
    </row>
    <row r="9" spans="1:4" ht="16.5" customHeight="1">
      <c r="A9" s="318">
        <v>2</v>
      </c>
      <c r="B9" s="321" t="s">
        <v>353</v>
      </c>
      <c r="C9" s="319" t="s">
        <v>355</v>
      </c>
      <c r="D9" s="329">
        <v>21494809</v>
      </c>
    </row>
    <row r="10" spans="1:4" ht="16.5" customHeight="1">
      <c r="A10" s="318">
        <v>3</v>
      </c>
      <c r="B10" s="321" t="s">
        <v>353</v>
      </c>
      <c r="C10" s="330" t="s">
        <v>356</v>
      </c>
      <c r="D10" s="328"/>
    </row>
    <row r="11" spans="1:4" ht="16.5" customHeight="1">
      <c r="A11" s="318">
        <v>4</v>
      </c>
      <c r="B11" s="321" t="s">
        <v>353</v>
      </c>
      <c r="C11" s="330" t="s">
        <v>357</v>
      </c>
      <c r="D11" s="328"/>
    </row>
    <row r="12" spans="1:4" ht="16.5" customHeight="1">
      <c r="A12" s="318">
        <v>5</v>
      </c>
      <c r="B12" s="321" t="s">
        <v>353</v>
      </c>
      <c r="C12" s="330" t="s">
        <v>358</v>
      </c>
      <c r="D12" s="328"/>
    </row>
    <row r="13" spans="1:4" ht="16.5" customHeight="1">
      <c r="A13" s="318">
        <v>6</v>
      </c>
      <c r="B13" s="321" t="s">
        <v>353</v>
      </c>
      <c r="C13" s="330" t="s">
        <v>359</v>
      </c>
      <c r="D13" s="328"/>
    </row>
    <row r="14" spans="1:4" ht="16.5" customHeight="1">
      <c r="A14" s="318">
        <v>7</v>
      </c>
      <c r="B14" s="321" t="s">
        <v>353</v>
      </c>
      <c r="C14" s="330" t="s">
        <v>360</v>
      </c>
      <c r="D14" s="328"/>
    </row>
    <row r="15" spans="1:4" ht="16.5" customHeight="1">
      <c r="A15" s="318">
        <v>8</v>
      </c>
      <c r="B15" s="321" t="s">
        <v>353</v>
      </c>
      <c r="C15" s="319" t="s">
        <v>361</v>
      </c>
      <c r="D15" s="331"/>
    </row>
    <row r="16" spans="1:4" ht="17.25" customHeight="1">
      <c r="A16" s="336" t="s">
        <v>3</v>
      </c>
      <c r="B16" s="318"/>
      <c r="C16" s="323" t="s">
        <v>362</v>
      </c>
      <c r="D16" s="337">
        <f>SUM(D8:D15)</f>
        <v>21494809</v>
      </c>
    </row>
    <row r="17" spans="1:4" ht="16.5" customHeight="1">
      <c r="A17" s="318">
        <v>9</v>
      </c>
      <c r="B17" s="321" t="s">
        <v>363</v>
      </c>
      <c r="C17" s="319" t="s">
        <v>364</v>
      </c>
      <c r="D17" s="327"/>
    </row>
    <row r="18" spans="1:4" ht="16.5" customHeight="1">
      <c r="A18" s="318">
        <v>10</v>
      </c>
      <c r="B18" s="321" t="s">
        <v>363</v>
      </c>
      <c r="C18" s="319" t="s">
        <v>365</v>
      </c>
      <c r="D18" s="327"/>
    </row>
    <row r="19" spans="1:4" ht="16.5" customHeight="1">
      <c r="A19" s="318">
        <v>11</v>
      </c>
      <c r="B19" s="321" t="s">
        <v>363</v>
      </c>
      <c r="C19" s="330" t="s">
        <v>366</v>
      </c>
      <c r="D19" s="328"/>
    </row>
    <row r="20" spans="1:4" ht="16.5" customHeight="1">
      <c r="A20" s="321" t="s">
        <v>26</v>
      </c>
      <c r="B20" s="318"/>
      <c r="C20" s="323" t="s">
        <v>367</v>
      </c>
      <c r="D20" s="332">
        <v>0</v>
      </c>
    </row>
    <row r="21" spans="1:4" ht="16.5" customHeight="1">
      <c r="A21" s="318">
        <v>12</v>
      </c>
      <c r="B21" s="321" t="s">
        <v>368</v>
      </c>
      <c r="C21" s="330" t="s">
        <v>369</v>
      </c>
      <c r="D21" s="328"/>
    </row>
    <row r="22" spans="1:4" ht="16.5" customHeight="1">
      <c r="A22" s="318">
        <v>13</v>
      </c>
      <c r="B22" s="321" t="s">
        <v>368</v>
      </c>
      <c r="C22" s="330" t="s">
        <v>370</v>
      </c>
      <c r="D22" s="328"/>
    </row>
    <row r="23" spans="1:4" ht="16.5" customHeight="1">
      <c r="A23" s="318">
        <v>14</v>
      </c>
      <c r="B23" s="321" t="s">
        <v>368</v>
      </c>
      <c r="C23" s="330" t="s">
        <v>371</v>
      </c>
      <c r="D23" s="328"/>
    </row>
    <row r="24" spans="1:4" ht="16.5" customHeight="1">
      <c r="A24" s="318">
        <v>15</v>
      </c>
      <c r="B24" s="321" t="s">
        <v>368</v>
      </c>
      <c r="C24" s="330" t="s">
        <v>372</v>
      </c>
      <c r="D24" s="318"/>
    </row>
    <row r="25" spans="1:4" ht="16.5" customHeight="1">
      <c r="A25" s="318">
        <v>16</v>
      </c>
      <c r="B25" s="321" t="s">
        <v>368</v>
      </c>
      <c r="C25" s="330" t="s">
        <v>373</v>
      </c>
      <c r="D25" s="318"/>
    </row>
    <row r="26" spans="1:4" ht="16.5" customHeight="1">
      <c r="A26" s="318">
        <v>17</v>
      </c>
      <c r="B26" s="321" t="s">
        <v>368</v>
      </c>
      <c r="C26" s="330" t="s">
        <v>374</v>
      </c>
      <c r="D26" s="318"/>
    </row>
    <row r="27" spans="1:4" ht="16.5" customHeight="1">
      <c r="A27" s="318">
        <v>18</v>
      </c>
      <c r="B27" s="321" t="s">
        <v>368</v>
      </c>
      <c r="C27" s="330" t="s">
        <v>375</v>
      </c>
      <c r="D27" s="318"/>
    </row>
    <row r="28" spans="1:4" ht="16.5" customHeight="1">
      <c r="A28" s="318">
        <v>19</v>
      </c>
      <c r="B28" s="321" t="s">
        <v>368</v>
      </c>
      <c r="C28" s="330" t="s">
        <v>376</v>
      </c>
      <c r="D28" s="318"/>
    </row>
    <row r="29" spans="1:4" ht="16.5" customHeight="1">
      <c r="A29" s="321" t="s">
        <v>59</v>
      </c>
      <c r="B29" s="318"/>
      <c r="C29" s="323" t="s">
        <v>377</v>
      </c>
      <c r="D29" s="331">
        <f>SUM(D21:D28)</f>
        <v>0</v>
      </c>
    </row>
    <row r="30" spans="1:4" ht="16.5" customHeight="1">
      <c r="A30" s="338">
        <v>20</v>
      </c>
      <c r="B30" s="321" t="s">
        <v>378</v>
      </c>
      <c r="C30" s="330" t="s">
        <v>379</v>
      </c>
      <c r="D30" s="318"/>
    </row>
    <row r="31" spans="1:4" ht="16.5" customHeight="1">
      <c r="A31" s="338">
        <v>21</v>
      </c>
      <c r="B31" s="321" t="s">
        <v>378</v>
      </c>
      <c r="C31" s="330" t="s">
        <v>380</v>
      </c>
      <c r="D31" s="318"/>
    </row>
    <row r="32" spans="1:4" ht="16.5" customHeight="1">
      <c r="A32" s="338">
        <v>22</v>
      </c>
      <c r="B32" s="321" t="s">
        <v>378</v>
      </c>
      <c r="C32" s="330" t="s">
        <v>381</v>
      </c>
      <c r="D32" s="318"/>
    </row>
    <row r="33" spans="1:4" ht="16.5" customHeight="1">
      <c r="A33" s="338">
        <v>23</v>
      </c>
      <c r="B33" s="321" t="s">
        <v>378</v>
      </c>
      <c r="C33" s="330" t="s">
        <v>382</v>
      </c>
      <c r="D33" s="318"/>
    </row>
    <row r="34" spans="1:4" ht="16.5" customHeight="1">
      <c r="A34" s="321" t="s">
        <v>383</v>
      </c>
      <c r="B34" s="318"/>
      <c r="C34" s="323" t="s">
        <v>384</v>
      </c>
      <c r="D34" s="321">
        <f>SUM(D30:D33)</f>
        <v>0</v>
      </c>
    </row>
    <row r="35" spans="1:4" ht="16.5" customHeight="1">
      <c r="A35" s="330">
        <v>24</v>
      </c>
      <c r="B35" s="321" t="s">
        <v>385</v>
      </c>
      <c r="C35" s="330" t="s">
        <v>386</v>
      </c>
      <c r="D35" s="318"/>
    </row>
    <row r="36" spans="1:4" ht="16.5" customHeight="1">
      <c r="A36" s="330">
        <v>25</v>
      </c>
      <c r="B36" s="321" t="s">
        <v>385</v>
      </c>
      <c r="C36" s="330" t="s">
        <v>295</v>
      </c>
      <c r="D36" s="318"/>
    </row>
    <row r="37" spans="1:4" ht="16.5" customHeight="1">
      <c r="A37" s="330">
        <v>26</v>
      </c>
      <c r="B37" s="321" t="s">
        <v>385</v>
      </c>
      <c r="C37" s="330" t="s">
        <v>387</v>
      </c>
      <c r="D37" s="318"/>
    </row>
    <row r="38" spans="1:4" ht="16.5" customHeight="1">
      <c r="A38" s="330">
        <v>27</v>
      </c>
      <c r="B38" s="321" t="s">
        <v>385</v>
      </c>
      <c r="C38" s="330" t="s">
        <v>388</v>
      </c>
      <c r="D38" s="318"/>
    </row>
    <row r="39" spans="1:4" ht="16.5" customHeight="1">
      <c r="A39" s="330">
        <v>28</v>
      </c>
      <c r="B39" s="321" t="s">
        <v>385</v>
      </c>
      <c r="C39" s="330" t="s">
        <v>389</v>
      </c>
      <c r="D39" s="318"/>
    </row>
    <row r="40" spans="1:4" ht="16.5" customHeight="1">
      <c r="A40" s="330">
        <v>29</v>
      </c>
      <c r="B40" s="321" t="s">
        <v>385</v>
      </c>
      <c r="C40" s="330" t="s">
        <v>390</v>
      </c>
      <c r="D40" s="318"/>
    </row>
    <row r="41" spans="1:4" ht="16.5" customHeight="1">
      <c r="A41" s="330">
        <v>30</v>
      </c>
      <c r="B41" s="321" t="s">
        <v>385</v>
      </c>
      <c r="C41" s="330" t="s">
        <v>391</v>
      </c>
      <c r="D41" s="318"/>
    </row>
    <row r="42" spans="1:4" ht="16.5" customHeight="1">
      <c r="A42" s="330">
        <v>31</v>
      </c>
      <c r="B42" s="321" t="s">
        <v>385</v>
      </c>
      <c r="C42" s="330" t="s">
        <v>392</v>
      </c>
      <c r="D42" s="318"/>
    </row>
    <row r="43" spans="1:4" ht="16.5" customHeight="1">
      <c r="A43" s="330">
        <v>32</v>
      </c>
      <c r="B43" s="321" t="s">
        <v>385</v>
      </c>
      <c r="C43" s="330" t="s">
        <v>393</v>
      </c>
      <c r="D43" s="318"/>
    </row>
    <row r="44" spans="1:4" ht="16.5" customHeight="1">
      <c r="A44" s="330">
        <v>33</v>
      </c>
      <c r="B44" s="321" t="s">
        <v>385</v>
      </c>
      <c r="C44" s="330" t="s">
        <v>394</v>
      </c>
      <c r="D44" s="318"/>
    </row>
    <row r="45" spans="1:4" ht="16.5" customHeight="1">
      <c r="A45" s="330">
        <v>34</v>
      </c>
      <c r="B45" s="321" t="s">
        <v>385</v>
      </c>
      <c r="C45" s="330" t="s">
        <v>299</v>
      </c>
      <c r="D45" s="318"/>
    </row>
    <row r="46" spans="1:4" ht="16.5" customHeight="1">
      <c r="A46" s="321" t="s">
        <v>395</v>
      </c>
      <c r="B46" s="318"/>
      <c r="C46" s="323" t="s">
        <v>396</v>
      </c>
      <c r="D46" s="331">
        <f>SUM(D35:D45)</f>
        <v>0</v>
      </c>
    </row>
    <row r="47" spans="1:4" ht="16.5" customHeight="1">
      <c r="A47" s="318"/>
      <c r="B47" s="318"/>
      <c r="C47" s="323" t="s">
        <v>397</v>
      </c>
      <c r="D47" s="331">
        <f>D16+D20+D29+D34+D46</f>
        <v>21494809</v>
      </c>
    </row>
    <row r="50" spans="1:4" ht="16.5" customHeight="1">
      <c r="A50" s="37"/>
      <c r="B50" s="336" t="s">
        <v>398</v>
      </c>
      <c r="C50" s="318"/>
      <c r="D50" s="321" t="s">
        <v>399</v>
      </c>
    </row>
    <row r="51" spans="1:4" ht="16.5" customHeight="1">
      <c r="A51" s="37"/>
      <c r="B51" s="339"/>
      <c r="C51" s="340"/>
      <c r="D51" s="321"/>
    </row>
    <row r="52" spans="1:4" ht="16.5" customHeight="1">
      <c r="A52" s="176"/>
      <c r="B52" s="341" t="s">
        <v>400</v>
      </c>
      <c r="C52" s="340"/>
      <c r="D52" s="318">
        <v>0</v>
      </c>
    </row>
    <row r="53" spans="1:4" ht="16.5" customHeight="1">
      <c r="A53" s="176"/>
      <c r="B53" s="341" t="s">
        <v>401</v>
      </c>
      <c r="C53" s="340"/>
      <c r="D53" s="318">
        <v>0</v>
      </c>
    </row>
    <row r="54" spans="1:4" ht="16.5" customHeight="1">
      <c r="A54" s="176"/>
      <c r="B54" s="341" t="s">
        <v>402</v>
      </c>
      <c r="C54" s="340"/>
      <c r="D54" s="318">
        <v>2</v>
      </c>
    </row>
    <row r="55" spans="1:4" ht="16.5" customHeight="1">
      <c r="A55" s="176"/>
      <c r="B55" s="341" t="s">
        <v>403</v>
      </c>
      <c r="C55" s="340"/>
      <c r="D55" s="329">
        <v>0</v>
      </c>
    </row>
    <row r="56" spans="1:4" ht="16.5" customHeight="1">
      <c r="A56" s="176"/>
      <c r="B56" s="341" t="s">
        <v>404</v>
      </c>
      <c r="C56" s="340"/>
      <c r="D56" s="318">
        <v>1</v>
      </c>
    </row>
    <row r="57" spans="1:4" ht="16.5" customHeight="1">
      <c r="A57" s="37"/>
      <c r="B57" s="400" t="s">
        <v>405</v>
      </c>
      <c r="C57" s="401"/>
      <c r="D57" s="321">
        <f>SUM(D52:D56)</f>
        <v>3</v>
      </c>
    </row>
    <row r="58" ht="16.5" customHeight="1">
      <c r="A58" s="160"/>
    </row>
    <row r="59" ht="16.5" customHeight="1">
      <c r="D59" s="6" t="s">
        <v>335</v>
      </c>
    </row>
    <row r="60" ht="16.5" customHeight="1">
      <c r="D60" s="6" t="s">
        <v>322</v>
      </c>
    </row>
  </sheetData>
  <sheetProtection password="CE80" sheet="1"/>
  <mergeCells count="2">
    <mergeCell ref="A5:D5"/>
    <mergeCell ref="B57:C57"/>
  </mergeCells>
  <printOptions/>
  <pageMargins left="0.19" right="0.14" top="0.12" bottom="0.14" header="0.12" footer="0.1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3.140625" style="0" bestFit="1" customWidth="1"/>
    <col min="2" max="2" width="49.140625" style="0" bestFit="1" customWidth="1"/>
    <col min="3" max="3" width="12.00390625" style="0" bestFit="1" customWidth="1"/>
    <col min="4" max="4" width="17.57421875" style="0" bestFit="1" customWidth="1"/>
    <col min="5" max="5" width="19.8515625" style="0" bestFit="1" customWidth="1"/>
  </cols>
  <sheetData>
    <row r="1" spans="1:5" ht="15.75">
      <c r="A1" s="367" t="s">
        <v>129</v>
      </c>
      <c r="B1" s="367"/>
      <c r="C1" s="367"/>
      <c r="D1" s="367"/>
      <c r="E1" s="367"/>
    </row>
    <row r="2" spans="1:5" ht="12.75">
      <c r="A2" s="3"/>
      <c r="B2" s="6"/>
      <c r="C2" s="6"/>
      <c r="D2" s="6"/>
      <c r="E2" s="6"/>
    </row>
    <row r="3" spans="1:5" ht="15.75">
      <c r="A3" s="367" t="s">
        <v>302</v>
      </c>
      <c r="B3" s="367"/>
      <c r="C3" s="367"/>
      <c r="D3" s="367"/>
      <c r="E3" s="367"/>
    </row>
    <row r="4" spans="1:5" ht="12.75">
      <c r="A4" s="6"/>
      <c r="B4" s="4" t="s">
        <v>127</v>
      </c>
      <c r="C4" s="6"/>
      <c r="D4" s="6"/>
      <c r="E4" s="6"/>
    </row>
    <row r="5" spans="1:5" ht="27.75" customHeight="1" thickBot="1">
      <c r="A5" s="6"/>
      <c r="B5" s="368" t="s">
        <v>305</v>
      </c>
      <c r="C5" s="368"/>
      <c r="D5" s="368"/>
      <c r="E5" s="368"/>
    </row>
    <row r="6" spans="1:5" s="1" customFormat="1" ht="18.75" thickBot="1">
      <c r="A6" s="59" t="s">
        <v>100</v>
      </c>
      <c r="B6" s="60" t="s">
        <v>1</v>
      </c>
      <c r="C6" s="60" t="s">
        <v>2</v>
      </c>
      <c r="D6" s="60" t="s">
        <v>97</v>
      </c>
      <c r="E6" s="61" t="s">
        <v>134</v>
      </c>
    </row>
    <row r="7" spans="1:5" s="9" customFormat="1" ht="15.75" thickBot="1">
      <c r="A7" s="240" t="s">
        <v>3</v>
      </c>
      <c r="B7" s="241" t="s">
        <v>4</v>
      </c>
      <c r="C7" s="63"/>
      <c r="D7" s="63"/>
      <c r="E7" s="64"/>
    </row>
    <row r="8" spans="1:5" ht="14.25" thickBot="1" thickTop="1">
      <c r="A8" s="302">
        <v>1</v>
      </c>
      <c r="B8" s="266" t="s">
        <v>244</v>
      </c>
      <c r="C8" s="66"/>
      <c r="D8" s="55">
        <f>1+104167+70000</f>
        <v>174168</v>
      </c>
      <c r="E8" s="53">
        <f>3922+534604+776816-0.6</f>
        <v>1315341.4</v>
      </c>
    </row>
    <row r="9" spans="1:5" ht="13.5" thickTop="1">
      <c r="A9" s="303">
        <v>2</v>
      </c>
      <c r="B9" s="258" t="s">
        <v>245</v>
      </c>
      <c r="C9" s="67"/>
      <c r="D9" s="54"/>
      <c r="E9" s="52"/>
    </row>
    <row r="10" spans="1:5" s="13" customFormat="1" ht="12.75">
      <c r="A10" s="242" t="s">
        <v>5</v>
      </c>
      <c r="B10" s="304" t="s">
        <v>246</v>
      </c>
      <c r="C10" s="10"/>
      <c r="D10" s="11"/>
      <c r="E10" s="12"/>
    </row>
    <row r="11" spans="1:5" s="13" customFormat="1" ht="12.75">
      <c r="A11" s="242" t="s">
        <v>6</v>
      </c>
      <c r="B11" s="304" t="s">
        <v>247</v>
      </c>
      <c r="C11" s="10"/>
      <c r="D11" s="11"/>
      <c r="E11" s="12"/>
    </row>
    <row r="12" spans="1:5" s="5" customFormat="1" ht="13.5" thickBot="1">
      <c r="A12" s="68"/>
      <c r="B12" s="69" t="s">
        <v>7</v>
      </c>
      <c r="C12" s="69"/>
      <c r="D12" s="70">
        <f>+D10+D11</f>
        <v>0</v>
      </c>
      <c r="E12" s="71">
        <f>+E10+E11</f>
        <v>0</v>
      </c>
    </row>
    <row r="13" spans="1:5" s="5" customFormat="1" ht="13.5" thickTop="1">
      <c r="A13" s="305">
        <v>3</v>
      </c>
      <c r="B13" s="260" t="s">
        <v>248</v>
      </c>
      <c r="C13" s="67"/>
      <c r="D13" s="313"/>
      <c r="E13" s="314"/>
    </row>
    <row r="14" spans="1:5" s="13" customFormat="1" ht="12.75">
      <c r="A14" s="242" t="s">
        <v>5</v>
      </c>
      <c r="B14" s="244" t="s">
        <v>8</v>
      </c>
      <c r="C14" s="10"/>
      <c r="D14" s="92">
        <v>126480</v>
      </c>
      <c r="E14" s="315">
        <v>1689832</v>
      </c>
    </row>
    <row r="15" spans="1:5" s="13" customFormat="1" ht="12.75">
      <c r="A15" s="242" t="s">
        <v>6</v>
      </c>
      <c r="B15" s="244" t="s">
        <v>9</v>
      </c>
      <c r="C15" s="10"/>
      <c r="D15" s="11">
        <f>429104</f>
        <v>429104</v>
      </c>
      <c r="E15" s="12">
        <f>166137+678383</f>
        <v>844520</v>
      </c>
    </row>
    <row r="16" spans="1:5" s="13" customFormat="1" ht="12.75">
      <c r="A16" s="242" t="s">
        <v>10</v>
      </c>
      <c r="B16" s="244" t="s">
        <v>11</v>
      </c>
      <c r="C16" s="10"/>
      <c r="D16" s="308">
        <v>8434000</v>
      </c>
      <c r="E16" s="12"/>
    </row>
    <row r="17" spans="1:5" s="13" customFormat="1" ht="12.75">
      <c r="A17" s="242" t="s">
        <v>12</v>
      </c>
      <c r="B17" s="244" t="s">
        <v>13</v>
      </c>
      <c r="C17" s="10"/>
      <c r="D17" s="11"/>
      <c r="E17" s="12"/>
    </row>
    <row r="18" spans="1:5" s="5" customFormat="1" ht="13.5" thickBot="1">
      <c r="A18" s="68"/>
      <c r="B18" s="69" t="s">
        <v>14</v>
      </c>
      <c r="C18" s="69"/>
      <c r="D18" s="70">
        <f>SUM(D14:D17)</f>
        <v>8989584</v>
      </c>
      <c r="E18" s="71">
        <f>SUM(E14:E17)</f>
        <v>2534352</v>
      </c>
    </row>
    <row r="19" spans="1:5" s="5" customFormat="1" ht="13.5" thickTop="1">
      <c r="A19" s="305">
        <v>4</v>
      </c>
      <c r="B19" s="260" t="s">
        <v>15</v>
      </c>
      <c r="C19" s="67"/>
      <c r="D19" s="54"/>
      <c r="E19" s="52"/>
    </row>
    <row r="20" spans="1:5" s="13" customFormat="1" ht="12.75">
      <c r="A20" s="242" t="s">
        <v>5</v>
      </c>
      <c r="B20" s="244" t="s">
        <v>16</v>
      </c>
      <c r="C20" s="10"/>
      <c r="D20" s="11"/>
      <c r="E20" s="12"/>
    </row>
    <row r="21" spans="1:5" s="13" customFormat="1" ht="12.75">
      <c r="A21" s="242" t="s">
        <v>6</v>
      </c>
      <c r="B21" s="244" t="s">
        <v>17</v>
      </c>
      <c r="C21" s="10"/>
      <c r="D21" s="11"/>
      <c r="E21" s="12"/>
    </row>
    <row r="22" spans="1:5" s="13" customFormat="1" ht="12.75">
      <c r="A22" s="242" t="s">
        <v>10</v>
      </c>
      <c r="B22" s="244" t="s">
        <v>18</v>
      </c>
      <c r="C22" s="10"/>
      <c r="D22" s="11"/>
      <c r="E22" s="12"/>
    </row>
    <row r="23" spans="1:5" s="13" customFormat="1" ht="12.75">
      <c r="A23" s="242" t="s">
        <v>12</v>
      </c>
      <c r="B23" s="244" t="s">
        <v>19</v>
      </c>
      <c r="C23" s="10"/>
      <c r="D23" s="11">
        <v>4800591</v>
      </c>
      <c r="E23" s="12">
        <v>8103171</v>
      </c>
    </row>
    <row r="24" spans="1:5" s="13" customFormat="1" ht="12.75">
      <c r="A24" s="242" t="s">
        <v>20</v>
      </c>
      <c r="B24" s="244" t="s">
        <v>21</v>
      </c>
      <c r="C24" s="10"/>
      <c r="D24" s="11"/>
      <c r="E24" s="12"/>
    </row>
    <row r="25" spans="1:5" s="5" customFormat="1" ht="13.5" thickBot="1">
      <c r="A25" s="68"/>
      <c r="B25" s="69" t="s">
        <v>22</v>
      </c>
      <c r="C25" s="69"/>
      <c r="D25" s="70">
        <f>SUM(D20:D24)</f>
        <v>4800591</v>
      </c>
      <c r="E25" s="71">
        <f>SUM(E20:E24)</f>
        <v>8103171</v>
      </c>
    </row>
    <row r="26" spans="1:5" s="5" customFormat="1" ht="14.25" thickBot="1" thickTop="1">
      <c r="A26" s="250">
        <v>5</v>
      </c>
      <c r="B26" s="251" t="s">
        <v>23</v>
      </c>
      <c r="C26" s="66"/>
      <c r="D26" s="55"/>
      <c r="E26" s="53"/>
    </row>
    <row r="27" spans="1:5" s="5" customFormat="1" ht="14.25" thickBot="1" thickTop="1">
      <c r="A27" s="250">
        <v>6</v>
      </c>
      <c r="B27" s="251" t="s">
        <v>24</v>
      </c>
      <c r="C27" s="66"/>
      <c r="D27" s="55"/>
      <c r="E27" s="53"/>
    </row>
    <row r="28" spans="1:5" s="5" customFormat="1" ht="14.25" thickBot="1" thickTop="1">
      <c r="A28" s="250">
        <v>7</v>
      </c>
      <c r="B28" s="251" t="s">
        <v>25</v>
      </c>
      <c r="C28" s="66"/>
      <c r="D28" s="55"/>
      <c r="E28" s="53">
        <v>0</v>
      </c>
    </row>
    <row r="29" spans="1:5" s="8" customFormat="1" ht="17.25" thickBot="1" thickTop="1">
      <c r="A29" s="72"/>
      <c r="B29" s="73" t="s">
        <v>42</v>
      </c>
      <c r="C29" s="73"/>
      <c r="D29" s="74">
        <f>+D8+D9+D12+D18+D25+D26+D27+D28</f>
        <v>13964343</v>
      </c>
      <c r="E29" s="75">
        <f>+E8+E9+E12+E18+E25+E26+E27+E28</f>
        <v>11952864.4</v>
      </c>
    </row>
    <row r="30" spans="1:5" s="8" customFormat="1" ht="16.5" thickBot="1">
      <c r="A30" s="240" t="s">
        <v>26</v>
      </c>
      <c r="B30" s="241" t="s">
        <v>27</v>
      </c>
      <c r="C30" s="63"/>
      <c r="D30" s="76"/>
      <c r="E30" s="77"/>
    </row>
    <row r="31" spans="1:5" s="5" customFormat="1" ht="13.5" thickTop="1">
      <c r="A31" s="252">
        <v>1</v>
      </c>
      <c r="B31" s="20" t="s">
        <v>28</v>
      </c>
      <c r="C31" s="67"/>
      <c r="D31" s="54"/>
      <c r="E31" s="52"/>
    </row>
    <row r="32" spans="1:5" s="13" customFormat="1" ht="12.75">
      <c r="A32" s="242" t="s">
        <v>5</v>
      </c>
      <c r="B32" s="244" t="s">
        <v>101</v>
      </c>
      <c r="C32" s="10"/>
      <c r="D32" s="11"/>
      <c r="E32" s="12"/>
    </row>
    <row r="33" spans="1:5" s="13" customFormat="1" ht="12.75">
      <c r="A33" s="242" t="s">
        <v>6</v>
      </c>
      <c r="B33" s="244" t="s">
        <v>29</v>
      </c>
      <c r="C33" s="10"/>
      <c r="D33" s="11"/>
      <c r="E33" s="12"/>
    </row>
    <row r="34" spans="1:5" s="13" customFormat="1" ht="12.75">
      <c r="A34" s="242" t="s">
        <v>10</v>
      </c>
      <c r="B34" s="244" t="s">
        <v>30</v>
      </c>
      <c r="C34" s="10"/>
      <c r="D34" s="11"/>
      <c r="E34" s="12"/>
    </row>
    <row r="35" spans="1:5" s="13" customFormat="1" ht="12.75">
      <c r="A35" s="242" t="s">
        <v>12</v>
      </c>
      <c r="B35" s="244" t="s">
        <v>31</v>
      </c>
      <c r="C35" s="10"/>
      <c r="D35" s="11"/>
      <c r="E35" s="12"/>
    </row>
    <row r="36" spans="1:5" s="5" customFormat="1" ht="13.5" thickBot="1">
      <c r="A36" s="68"/>
      <c r="B36" s="69" t="s">
        <v>32</v>
      </c>
      <c r="C36" s="69"/>
      <c r="D36" s="70">
        <f>SUM(D32:D35)</f>
        <v>0</v>
      </c>
      <c r="E36" s="71">
        <f>SUM(E32:E35)</f>
        <v>0</v>
      </c>
    </row>
    <row r="37" spans="1:5" s="5" customFormat="1" ht="13.5" thickTop="1">
      <c r="A37" s="252">
        <v>2</v>
      </c>
      <c r="B37" s="20" t="s">
        <v>33</v>
      </c>
      <c r="C37" s="67"/>
      <c r="D37" s="54"/>
      <c r="E37" s="52"/>
    </row>
    <row r="38" spans="1:5" s="13" customFormat="1" ht="12.75">
      <c r="A38" s="242" t="s">
        <v>5</v>
      </c>
      <c r="B38" s="304" t="s">
        <v>34</v>
      </c>
      <c r="C38" s="10"/>
      <c r="D38" s="11"/>
      <c r="E38" s="12"/>
    </row>
    <row r="39" spans="1:5" s="13" customFormat="1" ht="12.75">
      <c r="A39" s="242" t="s">
        <v>6</v>
      </c>
      <c r="B39" s="304" t="s">
        <v>249</v>
      </c>
      <c r="C39" s="10"/>
      <c r="D39" s="11"/>
      <c r="E39" s="12"/>
    </row>
    <row r="40" spans="1:5" s="13" customFormat="1" ht="12.75">
      <c r="A40" s="242" t="s">
        <v>10</v>
      </c>
      <c r="B40" s="304" t="s">
        <v>250</v>
      </c>
      <c r="C40" s="10"/>
      <c r="D40" s="11">
        <f>851840+1283866-1040664</f>
        <v>1095042</v>
      </c>
      <c r="E40" s="12">
        <f>770173+1283866-776136</f>
        <v>1277903</v>
      </c>
    </row>
    <row r="41" spans="1:5" s="13" customFormat="1" ht="12.75">
      <c r="A41" s="242" t="s">
        <v>12</v>
      </c>
      <c r="B41" s="304" t="s">
        <v>251</v>
      </c>
      <c r="C41" s="10"/>
      <c r="D41" s="11"/>
      <c r="E41" s="12"/>
    </row>
    <row r="42" spans="1:5" s="5" customFormat="1" ht="13.5" thickBot="1">
      <c r="A42" s="68"/>
      <c r="B42" s="69" t="s">
        <v>7</v>
      </c>
      <c r="C42" s="69"/>
      <c r="D42" s="70">
        <f>SUM(D38:D41)</f>
        <v>1095042</v>
      </c>
      <c r="E42" s="71">
        <f>SUM(E38:E41)</f>
        <v>1277903</v>
      </c>
    </row>
    <row r="43" spans="1:5" s="5" customFormat="1" ht="14.25" thickBot="1" thickTop="1">
      <c r="A43" s="250">
        <v>3</v>
      </c>
      <c r="B43" s="251" t="s">
        <v>35</v>
      </c>
      <c r="C43" s="66"/>
      <c r="D43" s="66">
        <v>0</v>
      </c>
      <c r="E43" s="56">
        <v>0</v>
      </c>
    </row>
    <row r="44" spans="1:5" s="5" customFormat="1" ht="13.5" thickTop="1">
      <c r="A44" s="252">
        <v>4</v>
      </c>
      <c r="B44" s="20" t="s">
        <v>36</v>
      </c>
      <c r="C44" s="67"/>
      <c r="D44" s="67"/>
      <c r="E44" s="78"/>
    </row>
    <row r="45" spans="1:5" s="13" customFormat="1" ht="12.75">
      <c r="A45" s="242" t="s">
        <v>5</v>
      </c>
      <c r="B45" s="244" t="s">
        <v>37</v>
      </c>
      <c r="C45" s="10"/>
      <c r="D45" s="11">
        <v>0</v>
      </c>
      <c r="E45" s="12"/>
    </row>
    <row r="46" spans="1:5" s="13" customFormat="1" ht="12.75">
      <c r="A46" s="242" t="s">
        <v>6</v>
      </c>
      <c r="B46" s="244" t="s">
        <v>38</v>
      </c>
      <c r="C46" s="10"/>
      <c r="D46" s="11"/>
      <c r="E46" s="12"/>
    </row>
    <row r="47" spans="1:5" s="13" customFormat="1" ht="12.75">
      <c r="A47" s="242" t="s">
        <v>10</v>
      </c>
      <c r="B47" s="244" t="s">
        <v>39</v>
      </c>
      <c r="C47" s="10"/>
      <c r="D47" s="11"/>
      <c r="E47" s="12"/>
    </row>
    <row r="48" spans="1:5" s="5" customFormat="1" ht="13.5" thickBot="1">
      <c r="A48" s="68"/>
      <c r="B48" s="69" t="s">
        <v>40</v>
      </c>
      <c r="C48" s="69"/>
      <c r="D48" s="70">
        <f>SUM(D45:D47)</f>
        <v>0</v>
      </c>
      <c r="E48" s="71">
        <f>SUM(E45:E47)</f>
        <v>0</v>
      </c>
    </row>
    <row r="49" spans="1:5" s="5" customFormat="1" ht="14.25" thickBot="1" thickTop="1">
      <c r="A49" s="250">
        <v>5</v>
      </c>
      <c r="B49" s="251" t="s">
        <v>41</v>
      </c>
      <c r="C49" s="66"/>
      <c r="D49" s="55">
        <v>0</v>
      </c>
      <c r="E49" s="53"/>
    </row>
    <row r="50" spans="1:5" s="5" customFormat="1" ht="14.25" thickBot="1" thickTop="1">
      <c r="A50" s="250">
        <v>6</v>
      </c>
      <c r="B50" s="251" t="s">
        <v>102</v>
      </c>
      <c r="C50" s="66"/>
      <c r="D50" s="55">
        <v>0</v>
      </c>
      <c r="E50" s="53"/>
    </row>
    <row r="51" spans="1:5" s="8" customFormat="1" ht="17.25" thickBot="1" thickTop="1">
      <c r="A51" s="79"/>
      <c r="B51" s="80" t="s">
        <v>43</v>
      </c>
      <c r="C51" s="80"/>
      <c r="D51" s="81">
        <f>+D36+D42+D43+D48+D49+D50</f>
        <v>1095042</v>
      </c>
      <c r="E51" s="82">
        <f>+E36+E42+E43+E48+E49+E50</f>
        <v>1277903</v>
      </c>
    </row>
    <row r="52" spans="1:5" s="7" customFormat="1" ht="18.75" thickBot="1">
      <c r="A52" s="115"/>
      <c r="B52" s="117" t="s">
        <v>44</v>
      </c>
      <c r="C52" s="117"/>
      <c r="D52" s="118">
        <f>+D29+D51</f>
        <v>15059385</v>
      </c>
      <c r="E52" s="119">
        <f>+E29+E51</f>
        <v>13230767.4</v>
      </c>
    </row>
    <row r="56" ht="12.75">
      <c r="D56" s="235"/>
    </row>
    <row r="57" ht="12.75">
      <c r="D57" s="235"/>
    </row>
  </sheetData>
  <sheetProtection password="CE80" sheet="1"/>
  <mergeCells count="3">
    <mergeCell ref="A3:E3"/>
    <mergeCell ref="A1:E1"/>
    <mergeCell ref="B5:E5"/>
  </mergeCells>
  <printOptions/>
  <pageMargins left="0.56" right="0.26" top="1" bottom="1" header="0.5" footer="0.5"/>
  <pageSetup horizontalDpi="300" verticalDpi="300" orientation="portrait" paperSize="9" scale="95" r:id="rId3"/>
  <headerFooter alignWithMargins="0"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3.00390625" style="0" bestFit="1" customWidth="1"/>
    <col min="2" max="2" width="51.57421875" style="0" customWidth="1"/>
    <col min="3" max="3" width="12.00390625" style="0" bestFit="1" customWidth="1"/>
    <col min="4" max="4" width="17.140625" style="0" customWidth="1"/>
    <col min="5" max="5" width="19.28125" style="0" customWidth="1"/>
  </cols>
  <sheetData>
    <row r="1" spans="1:5" ht="15.75">
      <c r="A1" s="367" t="s">
        <v>129</v>
      </c>
      <c r="B1" s="367"/>
      <c r="C1" s="367"/>
      <c r="D1" s="367"/>
      <c r="E1" s="367"/>
    </row>
    <row r="2" spans="1:5" ht="12.75">
      <c r="A2" s="3"/>
      <c r="B2" s="57"/>
      <c r="C2" s="57"/>
      <c r="D2" s="57"/>
      <c r="E2" s="57"/>
    </row>
    <row r="3" spans="1:5" ht="15.75">
      <c r="A3" s="367" t="s">
        <v>302</v>
      </c>
      <c r="B3" s="367"/>
      <c r="C3" s="367"/>
      <c r="D3" s="367"/>
      <c r="E3" s="367"/>
    </row>
    <row r="4" spans="1:5" ht="19.5" customHeight="1" thickBot="1">
      <c r="A4" s="58"/>
      <c r="B4" s="4" t="s">
        <v>99</v>
      </c>
      <c r="C4" s="57"/>
      <c r="D4" s="57"/>
      <c r="E4" s="57"/>
    </row>
    <row r="5" spans="1:5" s="1" customFormat="1" ht="18.75" thickBot="1">
      <c r="A5" s="83"/>
      <c r="B5" s="60" t="s">
        <v>45</v>
      </c>
      <c r="C5" s="60" t="s">
        <v>2</v>
      </c>
      <c r="D5" s="60" t="s">
        <v>97</v>
      </c>
      <c r="E5" s="61" t="s">
        <v>134</v>
      </c>
    </row>
    <row r="6" spans="1:5" s="9" customFormat="1" ht="15.75" thickBot="1">
      <c r="A6" s="240" t="s">
        <v>3</v>
      </c>
      <c r="B6" s="241" t="s">
        <v>105</v>
      </c>
      <c r="C6" s="63"/>
      <c r="D6" s="63"/>
      <c r="E6" s="64"/>
    </row>
    <row r="7" spans="1:5" ht="14.25" thickBot="1" thickTop="1">
      <c r="A7" s="250">
        <v>1</v>
      </c>
      <c r="B7" s="251" t="s">
        <v>46</v>
      </c>
      <c r="C7" s="66"/>
      <c r="D7" s="55">
        <v>0</v>
      </c>
      <c r="E7" s="53">
        <v>0</v>
      </c>
    </row>
    <row r="8" spans="1:5" ht="13.5" thickTop="1">
      <c r="A8" s="252">
        <v>2</v>
      </c>
      <c r="B8" s="20" t="s">
        <v>47</v>
      </c>
      <c r="C8" s="67"/>
      <c r="D8" s="54"/>
      <c r="E8" s="52"/>
    </row>
    <row r="9" spans="1:5" s="13" customFormat="1" ht="12.75">
      <c r="A9" s="242" t="s">
        <v>5</v>
      </c>
      <c r="B9" s="243" t="s">
        <v>252</v>
      </c>
      <c r="C9" s="10"/>
      <c r="D9" s="11"/>
      <c r="E9" s="12"/>
    </row>
    <row r="10" spans="1:5" s="13" customFormat="1" ht="12.75">
      <c r="A10" s="242" t="s">
        <v>6</v>
      </c>
      <c r="B10" s="243" t="s">
        <v>253</v>
      </c>
      <c r="C10" s="10"/>
      <c r="D10" s="11"/>
      <c r="E10" s="12"/>
    </row>
    <row r="11" spans="1:5" s="13" customFormat="1" ht="12.75">
      <c r="A11" s="245" t="s">
        <v>10</v>
      </c>
      <c r="B11" s="243" t="s">
        <v>254</v>
      </c>
      <c r="C11" s="14"/>
      <c r="D11" s="15"/>
      <c r="E11" s="16"/>
    </row>
    <row r="12" spans="1:5" s="5" customFormat="1" ht="13.5" thickBot="1">
      <c r="A12" s="246"/>
      <c r="B12" s="247" t="s">
        <v>7</v>
      </c>
      <c r="C12" s="69"/>
      <c r="D12" s="70">
        <f>+D9+D10</f>
        <v>0</v>
      </c>
      <c r="E12" s="71">
        <f>+E9+E10</f>
        <v>0</v>
      </c>
    </row>
    <row r="13" spans="1:5" s="5" customFormat="1" ht="13.5" thickTop="1">
      <c r="A13" s="252">
        <v>3</v>
      </c>
      <c r="B13" s="20" t="s">
        <v>48</v>
      </c>
      <c r="C13" s="67"/>
      <c r="D13" s="54"/>
      <c r="E13" s="52"/>
    </row>
    <row r="14" spans="1:5" s="13" customFormat="1" ht="12.75">
      <c r="A14" s="242" t="s">
        <v>5</v>
      </c>
      <c r="B14" s="244" t="s">
        <v>49</v>
      </c>
      <c r="C14" s="10"/>
      <c r="D14" s="11">
        <v>8104313</v>
      </c>
      <c r="E14" s="12">
        <v>4093248</v>
      </c>
    </row>
    <row r="15" spans="1:5" s="13" customFormat="1" ht="12.75">
      <c r="A15" s="242" t="s">
        <v>6</v>
      </c>
      <c r="B15" s="244" t="s">
        <v>50</v>
      </c>
      <c r="C15" s="10"/>
      <c r="D15" s="11"/>
      <c r="E15" s="12">
        <v>88039</v>
      </c>
    </row>
    <row r="16" spans="1:5" s="13" customFormat="1" ht="12.75">
      <c r="A16" s="242" t="s">
        <v>10</v>
      </c>
      <c r="B16" s="244" t="s">
        <v>51</v>
      </c>
      <c r="C16" s="10"/>
      <c r="D16" s="11">
        <f>27846+42814+135406</f>
        <v>206066</v>
      </c>
      <c r="E16" s="12">
        <f>11173+31172</f>
        <v>42345</v>
      </c>
    </row>
    <row r="17" spans="1:5" s="13" customFormat="1" ht="12.75">
      <c r="A17" s="242" t="s">
        <v>12</v>
      </c>
      <c r="B17" s="244" t="s">
        <v>52</v>
      </c>
      <c r="C17" s="10"/>
      <c r="D17" s="11"/>
      <c r="E17" s="12">
        <v>4524000</v>
      </c>
    </row>
    <row r="18" spans="1:5" s="13" customFormat="1" ht="12.75">
      <c r="A18" s="245" t="s">
        <v>20</v>
      </c>
      <c r="B18" s="248" t="s">
        <v>53</v>
      </c>
      <c r="C18" s="14"/>
      <c r="D18" s="15"/>
      <c r="E18" s="16"/>
    </row>
    <row r="19" spans="1:5" s="5" customFormat="1" ht="13.5" thickBot="1">
      <c r="A19" s="246"/>
      <c r="B19" s="247" t="s">
        <v>14</v>
      </c>
      <c r="C19" s="69"/>
      <c r="D19" s="70">
        <f>SUM(D14:D18)</f>
        <v>8310379</v>
      </c>
      <c r="E19" s="71">
        <f>SUM(E14:E18)</f>
        <v>8747632</v>
      </c>
    </row>
    <row r="20" spans="1:5" s="5" customFormat="1" ht="14.25" thickBot="1" thickTop="1">
      <c r="A20" s="250">
        <v>4</v>
      </c>
      <c r="B20" s="249" t="s">
        <v>255</v>
      </c>
      <c r="C20" s="67"/>
      <c r="D20" s="54">
        <v>0</v>
      </c>
      <c r="E20" s="52">
        <v>0</v>
      </c>
    </row>
    <row r="21" spans="1:5" s="5" customFormat="1" ht="14.25" thickBot="1" thickTop="1">
      <c r="A21" s="253">
        <v>5</v>
      </c>
      <c r="B21" s="254" t="s">
        <v>256</v>
      </c>
      <c r="C21" s="66"/>
      <c r="D21" s="55">
        <v>0</v>
      </c>
      <c r="E21" s="53">
        <v>0</v>
      </c>
    </row>
    <row r="22" spans="1:5" s="8" customFormat="1" ht="17.25" thickBot="1" thickTop="1">
      <c r="A22" s="84"/>
      <c r="B22" s="85" t="s">
        <v>257</v>
      </c>
      <c r="C22" s="85"/>
      <c r="D22" s="86">
        <f>+D7+D12+D19+D20+D21</f>
        <v>8310379</v>
      </c>
      <c r="E22" s="87">
        <f>+E7+E12+E19+E20+E21</f>
        <v>8747632</v>
      </c>
    </row>
    <row r="23" spans="1:5" s="8" customFormat="1" ht="16.5" thickBot="1">
      <c r="A23" s="62" t="s">
        <v>26</v>
      </c>
      <c r="B23" s="63" t="s">
        <v>103</v>
      </c>
      <c r="C23" s="63"/>
      <c r="D23" s="76"/>
      <c r="E23" s="77"/>
    </row>
    <row r="24" spans="1:5" s="5" customFormat="1" ht="13.5" thickTop="1">
      <c r="A24" s="252">
        <v>1</v>
      </c>
      <c r="B24" s="20" t="s">
        <v>55</v>
      </c>
      <c r="C24" s="67"/>
      <c r="D24" s="54"/>
      <c r="E24" s="52">
        <v>11615</v>
      </c>
    </row>
    <row r="25" spans="1:5" s="13" customFormat="1" ht="12.75">
      <c r="A25" s="242" t="s">
        <v>5</v>
      </c>
      <c r="B25" s="243" t="s">
        <v>258</v>
      </c>
      <c r="C25" s="10"/>
      <c r="D25" s="11"/>
      <c r="E25" s="12"/>
    </row>
    <row r="26" spans="1:5" s="13" customFormat="1" ht="12.75">
      <c r="A26" s="242" t="s">
        <v>6</v>
      </c>
      <c r="B26" s="243" t="s">
        <v>56</v>
      </c>
      <c r="C26" s="10"/>
      <c r="D26" s="11"/>
      <c r="E26" s="12"/>
    </row>
    <row r="27" spans="1:5" s="5" customFormat="1" ht="13.5" thickBot="1">
      <c r="A27" s="68"/>
      <c r="B27" s="69" t="s">
        <v>32</v>
      </c>
      <c r="C27" s="69"/>
      <c r="D27" s="70">
        <f>SUM(D24:D26)</f>
        <v>0</v>
      </c>
      <c r="E27" s="71">
        <f>SUM(E24:E26)</f>
        <v>11615</v>
      </c>
    </row>
    <row r="28" spans="1:5" s="5" customFormat="1" ht="14.25" thickBot="1" thickTop="1">
      <c r="A28" s="252">
        <v>2</v>
      </c>
      <c r="B28" s="20" t="s">
        <v>57</v>
      </c>
      <c r="C28" s="67"/>
      <c r="D28" s="55">
        <v>0</v>
      </c>
      <c r="E28" s="52">
        <v>0</v>
      </c>
    </row>
    <row r="29" spans="1:5" s="5" customFormat="1" ht="14.25" thickBot="1" thickTop="1">
      <c r="A29" s="250">
        <v>3</v>
      </c>
      <c r="B29" s="251" t="s">
        <v>58</v>
      </c>
      <c r="C29" s="66"/>
      <c r="D29" s="55">
        <v>0</v>
      </c>
      <c r="E29" s="56">
        <v>0</v>
      </c>
    </row>
    <row r="30" spans="1:5" s="5" customFormat="1" ht="14.25" thickBot="1" thickTop="1">
      <c r="A30" s="250">
        <v>4</v>
      </c>
      <c r="B30" s="251" t="s">
        <v>54</v>
      </c>
      <c r="C30" s="66"/>
      <c r="D30" s="66">
        <v>0</v>
      </c>
      <c r="E30" s="56">
        <v>0</v>
      </c>
    </row>
    <row r="31" spans="1:5" s="8" customFormat="1" ht="17.25" thickBot="1" thickTop="1">
      <c r="A31" s="88"/>
      <c r="B31" s="89" t="s">
        <v>104</v>
      </c>
      <c r="C31" s="89"/>
      <c r="D31" s="90">
        <f>+D27+D28+D29+D30</f>
        <v>0</v>
      </c>
      <c r="E31" s="91">
        <f>+E27+E28+E29+E30</f>
        <v>11615</v>
      </c>
    </row>
    <row r="32" spans="1:5" s="8" customFormat="1" ht="17.25" thickBot="1" thickTop="1">
      <c r="A32" s="72"/>
      <c r="B32" s="73" t="s">
        <v>72</v>
      </c>
      <c r="C32" s="73"/>
      <c r="D32" s="74">
        <f>+D22+D31</f>
        <v>8310379</v>
      </c>
      <c r="E32" s="75">
        <f>+E22+E31</f>
        <v>8759247</v>
      </c>
    </row>
    <row r="33" spans="1:5" s="8" customFormat="1" ht="16.5" thickBot="1">
      <c r="A33" s="62" t="s">
        <v>59</v>
      </c>
      <c r="B33" s="63" t="s">
        <v>60</v>
      </c>
      <c r="C33" s="63"/>
      <c r="D33" s="76"/>
      <c r="E33" s="77"/>
    </row>
    <row r="34" spans="1:5" s="8" customFormat="1" ht="24.75" thickTop="1">
      <c r="A34" s="255">
        <v>1</v>
      </c>
      <c r="B34" s="19" t="s">
        <v>61</v>
      </c>
      <c r="C34" s="67"/>
      <c r="D34" s="54"/>
      <c r="E34" s="52"/>
    </row>
    <row r="35" spans="1:5" s="8" customFormat="1" ht="24">
      <c r="A35" s="256">
        <v>2</v>
      </c>
      <c r="B35" s="257" t="s">
        <v>62</v>
      </c>
      <c r="C35" s="40"/>
      <c r="D35" s="92"/>
      <c r="E35" s="93"/>
    </row>
    <row r="36" spans="1:5" s="8" customFormat="1" ht="15.75">
      <c r="A36" s="256">
        <v>3</v>
      </c>
      <c r="B36" s="257" t="s">
        <v>63</v>
      </c>
      <c r="C36" s="40"/>
      <c r="D36" s="92">
        <v>100000</v>
      </c>
      <c r="E36" s="93">
        <v>100000</v>
      </c>
    </row>
    <row r="37" spans="1:5" s="8" customFormat="1" ht="15.75">
      <c r="A37" s="256">
        <v>4</v>
      </c>
      <c r="B37" s="257" t="s">
        <v>64</v>
      </c>
      <c r="C37" s="40"/>
      <c r="D37" s="92"/>
      <c r="E37" s="93"/>
    </row>
    <row r="38" spans="1:5" s="8" customFormat="1" ht="15.75">
      <c r="A38" s="256">
        <v>5</v>
      </c>
      <c r="B38" s="257" t="s">
        <v>65</v>
      </c>
      <c r="C38" s="40"/>
      <c r="D38" s="92"/>
      <c r="E38" s="93"/>
    </row>
    <row r="39" spans="1:5" s="8" customFormat="1" ht="15.75">
      <c r="A39" s="256">
        <v>6</v>
      </c>
      <c r="B39" s="257" t="s">
        <v>66</v>
      </c>
      <c r="C39" s="40"/>
      <c r="D39" s="92"/>
      <c r="E39" s="93"/>
    </row>
    <row r="40" spans="1:5" s="8" customFormat="1" ht="15.75">
      <c r="A40" s="256">
        <v>7</v>
      </c>
      <c r="B40" s="257" t="s">
        <v>67</v>
      </c>
      <c r="C40" s="40"/>
      <c r="D40" s="92">
        <v>118200</v>
      </c>
      <c r="E40" s="93">
        <v>10000</v>
      </c>
    </row>
    <row r="41" spans="1:5" s="8" customFormat="1" ht="15.75">
      <c r="A41" s="256">
        <v>8</v>
      </c>
      <c r="B41" s="257" t="s">
        <v>68</v>
      </c>
      <c r="C41" s="40"/>
      <c r="D41" s="92"/>
      <c r="E41" s="93"/>
    </row>
    <row r="42" spans="1:5" s="8" customFormat="1" ht="15.75">
      <c r="A42" s="256">
        <v>9</v>
      </c>
      <c r="B42" s="257" t="s">
        <v>69</v>
      </c>
      <c r="C42" s="40"/>
      <c r="D42" s="92">
        <v>4253320</v>
      </c>
      <c r="E42" s="93">
        <v>2196963</v>
      </c>
    </row>
    <row r="43" spans="1:5" s="8" customFormat="1" ht="15.75">
      <c r="A43" s="256">
        <v>10</v>
      </c>
      <c r="B43" s="257" t="s">
        <v>70</v>
      </c>
      <c r="C43" s="40"/>
      <c r="D43" s="92">
        <f>'Pasq. te ardhura shpenzime'!D31</f>
        <v>2277486</v>
      </c>
      <c r="E43" s="93">
        <f>'Pasq. te ardhura shpenzime'!E31</f>
        <v>2164557.4</v>
      </c>
    </row>
    <row r="44" spans="1:5" s="8" customFormat="1" ht="16.5" thickBot="1">
      <c r="A44" s="94"/>
      <c r="B44" s="95" t="s">
        <v>71</v>
      </c>
      <c r="C44" s="95"/>
      <c r="D44" s="96">
        <f>SUM(D34:D43)</f>
        <v>6749006</v>
      </c>
      <c r="E44" s="97">
        <f>SUM(E34:E43)</f>
        <v>4471520.4</v>
      </c>
    </row>
    <row r="45" spans="1:5" s="8" customFormat="1" ht="17.25" thickBot="1" thickTop="1">
      <c r="A45" s="98"/>
      <c r="B45" s="99" t="s">
        <v>106</v>
      </c>
      <c r="C45" s="99"/>
      <c r="D45" s="74">
        <f>+D22+D31+D44</f>
        <v>15059385</v>
      </c>
      <c r="E45" s="75">
        <f>+E22+E31+E44</f>
        <v>13230767.4</v>
      </c>
    </row>
    <row r="46" spans="1:5" ht="12.75">
      <c r="A46" s="57"/>
      <c r="B46" s="57"/>
      <c r="C46" s="57"/>
      <c r="D46" s="57"/>
      <c r="E46" s="57"/>
    </row>
    <row r="47" spans="1:5" ht="12.75">
      <c r="A47" s="100"/>
      <c r="B47" s="100"/>
      <c r="C47" s="100"/>
      <c r="D47" s="100"/>
      <c r="E47" s="100"/>
    </row>
    <row r="48" spans="1:5" ht="12.75">
      <c r="A48" s="57"/>
      <c r="B48" s="57"/>
      <c r="C48" s="57"/>
      <c r="D48" s="57"/>
      <c r="E48" s="57"/>
    </row>
    <row r="49" spans="1:5" ht="12.75">
      <c r="A49" s="57"/>
      <c r="B49" s="57"/>
      <c r="C49" s="57"/>
      <c r="D49" s="57"/>
      <c r="E49" s="57"/>
    </row>
  </sheetData>
  <sheetProtection password="CE80" sheet="1"/>
  <mergeCells count="2">
    <mergeCell ref="A3:E3"/>
    <mergeCell ref="A1:E1"/>
  </mergeCells>
  <printOptions/>
  <pageMargins left="0.52" right="0.17" top="1" bottom="1" header="0.5" footer="0.5"/>
  <pageSetup horizontalDpi="300" verticalDpi="3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2" max="2" width="43.421875" style="17" customWidth="1"/>
    <col min="3" max="3" width="11.421875" style="0" customWidth="1"/>
    <col min="4" max="4" width="17.8515625" style="0" customWidth="1"/>
    <col min="5" max="5" width="17.7109375" style="0" customWidth="1"/>
    <col min="9" max="9" width="12.28125" style="0" bestFit="1" customWidth="1"/>
  </cols>
  <sheetData>
    <row r="1" spans="1:5" ht="15.75">
      <c r="A1" s="367" t="s">
        <v>129</v>
      </c>
      <c r="B1" s="367"/>
      <c r="C1" s="367"/>
      <c r="D1" s="367"/>
      <c r="E1" s="367"/>
    </row>
    <row r="2" spans="1:5" ht="12.75">
      <c r="A2" s="3"/>
      <c r="B2" s="306"/>
      <c r="C2" s="6"/>
      <c r="D2" s="6"/>
      <c r="E2" s="6"/>
    </row>
    <row r="3" spans="1:5" ht="15.75">
      <c r="A3" s="367" t="s">
        <v>302</v>
      </c>
      <c r="B3" s="367"/>
      <c r="C3" s="367"/>
      <c r="D3" s="367"/>
      <c r="E3" s="367"/>
    </row>
    <row r="4" spans="1:5" ht="13.5" customHeight="1">
      <c r="A4" s="6"/>
      <c r="B4" s="4" t="s">
        <v>0</v>
      </c>
      <c r="C4" s="6"/>
      <c r="D4" s="6"/>
      <c r="E4" s="6"/>
    </row>
    <row r="5" spans="1:5" ht="28.5" customHeight="1" thickBot="1">
      <c r="A5" s="6"/>
      <c r="B5" s="370" t="s">
        <v>306</v>
      </c>
      <c r="C5" s="370"/>
      <c r="D5" s="370"/>
      <c r="E5" s="370"/>
    </row>
    <row r="6" spans="1:5" s="2" customFormat="1" ht="15.75">
      <c r="A6" s="375" t="s">
        <v>73</v>
      </c>
      <c r="B6" s="371" t="s">
        <v>74</v>
      </c>
      <c r="C6" s="373" t="s">
        <v>2</v>
      </c>
      <c r="D6" s="102" t="s">
        <v>75</v>
      </c>
      <c r="E6" s="102" t="s">
        <v>76</v>
      </c>
    </row>
    <row r="7" spans="1:5" s="2" customFormat="1" ht="16.5" thickBot="1">
      <c r="A7" s="376"/>
      <c r="B7" s="372"/>
      <c r="C7" s="374"/>
      <c r="D7" s="103" t="s">
        <v>307</v>
      </c>
      <c r="E7" s="103" t="s">
        <v>296</v>
      </c>
    </row>
    <row r="8" spans="1:5" s="9" customFormat="1" ht="16.5" thickBot="1" thickTop="1">
      <c r="A8" s="250">
        <v>1</v>
      </c>
      <c r="B8" s="266" t="s">
        <v>77</v>
      </c>
      <c r="C8" s="104"/>
      <c r="D8" s="105">
        <v>21494809</v>
      </c>
      <c r="E8" s="309">
        <v>13091817</v>
      </c>
    </row>
    <row r="9" spans="1:5" ht="13.5" thickTop="1">
      <c r="A9" s="252">
        <v>2</v>
      </c>
      <c r="B9" s="258" t="s">
        <v>259</v>
      </c>
      <c r="C9" s="67"/>
      <c r="D9" s="54"/>
      <c r="E9" s="52">
        <v>1031730</v>
      </c>
    </row>
    <row r="10" spans="1:5" s="5" customFormat="1" ht="12.75">
      <c r="A10" s="259">
        <v>3</v>
      </c>
      <c r="B10" s="260" t="s">
        <v>260</v>
      </c>
      <c r="C10" s="67">
        <v>0</v>
      </c>
      <c r="D10" s="106"/>
      <c r="E10" s="107"/>
    </row>
    <row r="11" spans="1:5" s="5" customFormat="1" ht="25.5" customHeight="1">
      <c r="A11" s="259">
        <v>4</v>
      </c>
      <c r="B11" s="19" t="s">
        <v>107</v>
      </c>
      <c r="C11" s="67"/>
      <c r="D11" s="106"/>
      <c r="E11" s="107"/>
    </row>
    <row r="12" spans="1:5" s="5" customFormat="1" ht="13.5" thickBot="1">
      <c r="A12" s="246">
        <v>5</v>
      </c>
      <c r="B12" s="267" t="s">
        <v>261</v>
      </c>
      <c r="C12" s="69"/>
      <c r="D12" s="268">
        <f>-(9369966+323989+949704+1512829+366181+29255+300000+627102)</f>
        <v>-13479026</v>
      </c>
      <c r="E12" s="310">
        <f>-(5575396+264894+372635+914601+308195+25000+325000+12500)</f>
        <v>-7798221</v>
      </c>
    </row>
    <row r="13" spans="1:5" s="5" customFormat="1" ht="14.25" thickBot="1" thickTop="1">
      <c r="A13" s="250">
        <v>6</v>
      </c>
      <c r="B13" s="266" t="s">
        <v>262</v>
      </c>
      <c r="C13" s="66"/>
      <c r="D13" s="271">
        <f>SUM(D14:D16)</f>
        <v>-2067151</v>
      </c>
      <c r="E13" s="270">
        <f>SUM(E14:E16)</f>
        <v>-1564605</v>
      </c>
    </row>
    <row r="14" spans="1:5" s="13" customFormat="1" ht="13.5" thickTop="1">
      <c r="A14" s="274" t="s">
        <v>5</v>
      </c>
      <c r="B14" s="273" t="s">
        <v>78</v>
      </c>
      <c r="C14" s="272"/>
      <c r="D14" s="269">
        <v>-1771329</v>
      </c>
      <c r="E14" s="311">
        <v>-1340712</v>
      </c>
    </row>
    <row r="15" spans="1:5" s="13" customFormat="1" ht="12.75">
      <c r="A15" s="242" t="s">
        <v>6</v>
      </c>
      <c r="B15" s="261" t="s">
        <v>79</v>
      </c>
      <c r="C15" s="10"/>
      <c r="D15" s="11"/>
      <c r="E15" s="12"/>
    </row>
    <row r="16" spans="1:5" s="13" customFormat="1" ht="12.75" customHeight="1" thickBot="1">
      <c r="A16" s="242" t="s">
        <v>10</v>
      </c>
      <c r="B16" s="261" t="s">
        <v>80</v>
      </c>
      <c r="C16" s="10"/>
      <c r="D16" s="11">
        <v>-295822</v>
      </c>
      <c r="E16" s="12">
        <v>-223893</v>
      </c>
    </row>
    <row r="17" spans="1:5" s="5" customFormat="1" ht="14.25" thickBot="1" thickTop="1">
      <c r="A17" s="65">
        <v>7</v>
      </c>
      <c r="B17" s="108" t="s">
        <v>108</v>
      </c>
      <c r="C17" s="66"/>
      <c r="D17" s="55">
        <v>-264528</v>
      </c>
      <c r="E17" s="53">
        <v>-249583</v>
      </c>
    </row>
    <row r="18" spans="1:5" s="5" customFormat="1" ht="14.25" thickBot="1" thickTop="1">
      <c r="A18" s="65">
        <v>8</v>
      </c>
      <c r="B18" s="108" t="s">
        <v>109</v>
      </c>
      <c r="C18" s="66"/>
      <c r="D18" s="55">
        <f>-(705028+27800+100965+94360+52091+2088680)</f>
        <v>-3068924</v>
      </c>
      <c r="E18" s="53">
        <f>-(743192+111859+111373+6374+103840+8800+1031730)</f>
        <v>-2117168</v>
      </c>
    </row>
    <row r="19" spans="1:5" s="8" customFormat="1" ht="17.25" thickBot="1" thickTop="1">
      <c r="A19" s="72"/>
      <c r="B19" s="99" t="s">
        <v>110</v>
      </c>
      <c r="C19" s="73"/>
      <c r="D19" s="74">
        <f>+D12+D13+D17+D18</f>
        <v>-18879629</v>
      </c>
      <c r="E19" s="75">
        <f>+E12+E13+E17+E18</f>
        <v>-11729577</v>
      </c>
    </row>
    <row r="20" spans="1:5" s="8" customFormat="1" ht="24.75" thickBot="1">
      <c r="A20" s="62"/>
      <c r="B20" s="262" t="s">
        <v>118</v>
      </c>
      <c r="C20" s="63"/>
      <c r="D20" s="109">
        <f>+D8+D9+D10+D19</f>
        <v>2615180</v>
      </c>
      <c r="E20" s="110">
        <f>+E8+E9+E10+E19</f>
        <v>2393970</v>
      </c>
    </row>
    <row r="21" spans="1:5" s="5" customFormat="1" ht="24.75" thickTop="1">
      <c r="A21" s="252">
        <v>1</v>
      </c>
      <c r="B21" s="19" t="s">
        <v>111</v>
      </c>
      <c r="C21" s="67"/>
      <c r="D21" s="54">
        <v>0</v>
      </c>
      <c r="E21" s="52">
        <v>0</v>
      </c>
    </row>
    <row r="22" spans="1:5" s="5" customFormat="1" ht="24">
      <c r="A22" s="252">
        <v>2</v>
      </c>
      <c r="B22" s="19" t="s">
        <v>112</v>
      </c>
      <c r="C22" s="67"/>
      <c r="D22" s="54"/>
      <c r="E22" s="52">
        <v>0</v>
      </c>
    </row>
    <row r="23" spans="1:5" s="5" customFormat="1" ht="12.75">
      <c r="A23" s="252">
        <v>3</v>
      </c>
      <c r="B23" s="19" t="s">
        <v>81</v>
      </c>
      <c r="C23" s="67"/>
      <c r="D23" s="92"/>
      <c r="E23" s="111"/>
    </row>
    <row r="24" spans="1:5" s="23" customFormat="1" ht="24">
      <c r="A24" s="18" t="s">
        <v>113</v>
      </c>
      <c r="B24" s="19" t="s">
        <v>82</v>
      </c>
      <c r="C24" s="20"/>
      <c r="D24" s="21"/>
      <c r="E24" s="22">
        <v>0</v>
      </c>
    </row>
    <row r="25" spans="1:5" s="23" customFormat="1" ht="12">
      <c r="A25" s="18" t="s">
        <v>114</v>
      </c>
      <c r="B25" s="19" t="s">
        <v>83</v>
      </c>
      <c r="C25" s="20"/>
      <c r="D25" s="24">
        <v>1</v>
      </c>
      <c r="E25" s="312"/>
    </row>
    <row r="26" spans="1:5" s="23" customFormat="1" ht="12">
      <c r="A26" s="18" t="s">
        <v>115</v>
      </c>
      <c r="B26" s="19" t="s">
        <v>84</v>
      </c>
      <c r="C26" s="20"/>
      <c r="D26" s="24">
        <v>-14963</v>
      </c>
      <c r="E26" s="312">
        <v>11802</v>
      </c>
    </row>
    <row r="27" spans="1:5" s="23" customFormat="1" ht="12">
      <c r="A27" s="31" t="s">
        <v>116</v>
      </c>
      <c r="B27" s="32" t="s">
        <v>85</v>
      </c>
      <c r="C27" s="33"/>
      <c r="D27" s="34"/>
      <c r="E27" s="35"/>
    </row>
    <row r="28" spans="1:253" s="38" customFormat="1" ht="12.75">
      <c r="A28" s="263"/>
      <c r="B28" s="257" t="s">
        <v>117</v>
      </c>
      <c r="C28" s="48"/>
      <c r="D28" s="112">
        <f>SUM(D21:D27)</f>
        <v>-14962</v>
      </c>
      <c r="E28" s="287">
        <f>SUM(E21:E27)</f>
        <v>11802</v>
      </c>
      <c r="F28" s="37"/>
      <c r="G28" s="37"/>
      <c r="H28" s="37"/>
      <c r="I28" s="36"/>
      <c r="J28" s="37"/>
      <c r="K28" s="37"/>
      <c r="L28" s="37"/>
      <c r="M28" s="37"/>
      <c r="N28" s="36"/>
      <c r="O28" s="37"/>
      <c r="P28" s="37"/>
      <c r="Q28" s="37"/>
      <c r="R28" s="37"/>
      <c r="S28" s="36"/>
      <c r="T28" s="37"/>
      <c r="U28" s="37"/>
      <c r="V28" s="37"/>
      <c r="W28" s="37"/>
      <c r="X28" s="36"/>
      <c r="Y28" s="37"/>
      <c r="Z28" s="37"/>
      <c r="AA28" s="37"/>
      <c r="AB28" s="37"/>
      <c r="AC28" s="36"/>
      <c r="AD28" s="37"/>
      <c r="AE28" s="37"/>
      <c r="AF28" s="37"/>
      <c r="AG28" s="37"/>
      <c r="AH28" s="36"/>
      <c r="AI28" s="37"/>
      <c r="AJ28" s="37"/>
      <c r="AK28" s="37"/>
      <c r="AL28" s="37"/>
      <c r="AM28" s="36"/>
      <c r="AN28" s="37"/>
      <c r="AO28" s="37"/>
      <c r="AP28" s="37"/>
      <c r="AQ28" s="37"/>
      <c r="AR28" s="36"/>
      <c r="AS28" s="37"/>
      <c r="AT28" s="37"/>
      <c r="AU28" s="37"/>
      <c r="AV28" s="37"/>
      <c r="AW28" s="36"/>
      <c r="AX28" s="37"/>
      <c r="AY28" s="37"/>
      <c r="AZ28" s="37"/>
      <c r="BA28" s="37"/>
      <c r="BB28" s="36"/>
      <c r="BC28" s="37"/>
      <c r="BD28" s="37"/>
      <c r="BE28" s="37"/>
      <c r="BF28" s="37"/>
      <c r="BG28" s="36"/>
      <c r="BH28" s="37"/>
      <c r="BI28" s="37"/>
      <c r="BJ28" s="37"/>
      <c r="BK28" s="37"/>
      <c r="BL28" s="36"/>
      <c r="BM28" s="37"/>
      <c r="BN28" s="37"/>
      <c r="BO28" s="37"/>
      <c r="BP28" s="37"/>
      <c r="BQ28" s="36"/>
      <c r="BR28" s="37"/>
      <c r="BS28" s="37"/>
      <c r="BT28" s="37"/>
      <c r="BU28" s="37"/>
      <c r="BV28" s="36"/>
      <c r="BW28" s="37"/>
      <c r="BX28" s="37"/>
      <c r="BY28" s="37"/>
      <c r="BZ28" s="37"/>
      <c r="CA28" s="36"/>
      <c r="CB28" s="37"/>
      <c r="CC28" s="37"/>
      <c r="CD28" s="37"/>
      <c r="CE28" s="37"/>
      <c r="CF28" s="36"/>
      <c r="CG28" s="37"/>
      <c r="CH28" s="37"/>
      <c r="CI28" s="37"/>
      <c r="CJ28" s="37"/>
      <c r="CK28" s="36"/>
      <c r="CL28" s="37"/>
      <c r="CM28" s="37"/>
      <c r="CN28" s="37"/>
      <c r="CO28" s="37"/>
      <c r="CP28" s="36"/>
      <c r="CQ28" s="37"/>
      <c r="CR28" s="37"/>
      <c r="CS28" s="37"/>
      <c r="CT28" s="37"/>
      <c r="CU28" s="36"/>
      <c r="CV28" s="37"/>
      <c r="CW28" s="37"/>
      <c r="CX28" s="37"/>
      <c r="CY28" s="37"/>
      <c r="CZ28" s="36"/>
      <c r="DA28" s="37"/>
      <c r="DB28" s="37"/>
      <c r="DC28" s="37"/>
      <c r="DD28" s="37"/>
      <c r="DE28" s="36"/>
      <c r="DF28" s="37"/>
      <c r="DG28" s="37"/>
      <c r="DH28" s="37"/>
      <c r="DI28" s="37"/>
      <c r="DJ28" s="36"/>
      <c r="DK28" s="37"/>
      <c r="DL28" s="37"/>
      <c r="DM28" s="37"/>
      <c r="DN28" s="37"/>
      <c r="DO28" s="36"/>
      <c r="DP28" s="37"/>
      <c r="DQ28" s="37"/>
      <c r="DR28" s="37"/>
      <c r="DS28" s="37"/>
      <c r="DT28" s="36"/>
      <c r="DU28" s="37"/>
      <c r="DV28" s="37"/>
      <c r="DW28" s="37"/>
      <c r="DX28" s="37"/>
      <c r="DY28" s="36"/>
      <c r="DZ28" s="37"/>
      <c r="EA28" s="37"/>
      <c r="EB28" s="37"/>
      <c r="EC28" s="37"/>
      <c r="ED28" s="36"/>
      <c r="EE28" s="37"/>
      <c r="EF28" s="37"/>
      <c r="EG28" s="37"/>
      <c r="EH28" s="37"/>
      <c r="EI28" s="36"/>
      <c r="EJ28" s="37"/>
      <c r="EK28" s="37"/>
      <c r="EL28" s="37"/>
      <c r="EM28" s="37"/>
      <c r="EN28" s="36"/>
      <c r="EO28" s="37"/>
      <c r="EP28" s="37"/>
      <c r="EQ28" s="37"/>
      <c r="ER28" s="37"/>
      <c r="ES28" s="36"/>
      <c r="ET28" s="37"/>
      <c r="EU28" s="37"/>
      <c r="EV28" s="37"/>
      <c r="EW28" s="37"/>
      <c r="EX28" s="36"/>
      <c r="EY28" s="37"/>
      <c r="EZ28" s="37"/>
      <c r="FA28" s="37"/>
      <c r="FB28" s="37"/>
      <c r="FC28" s="36"/>
      <c r="FD28" s="37"/>
      <c r="FE28" s="37"/>
      <c r="FF28" s="37"/>
      <c r="FG28" s="37"/>
      <c r="FH28" s="36"/>
      <c r="FI28" s="37"/>
      <c r="FJ28" s="37"/>
      <c r="FK28" s="37"/>
      <c r="FL28" s="37"/>
      <c r="FM28" s="36"/>
      <c r="FN28" s="37"/>
      <c r="FO28" s="37"/>
      <c r="FP28" s="37"/>
      <c r="FQ28" s="37"/>
      <c r="FR28" s="36"/>
      <c r="FS28" s="37"/>
      <c r="FT28" s="37"/>
      <c r="FU28" s="37"/>
      <c r="FV28" s="37"/>
      <c r="FW28" s="36"/>
      <c r="FX28" s="37"/>
      <c r="FY28" s="37"/>
      <c r="FZ28" s="37"/>
      <c r="GA28" s="37"/>
      <c r="GB28" s="36"/>
      <c r="GC28" s="37"/>
      <c r="GD28" s="37"/>
      <c r="GE28" s="37"/>
      <c r="GF28" s="37"/>
      <c r="GG28" s="36"/>
      <c r="GH28" s="37"/>
      <c r="GI28" s="37"/>
      <c r="GJ28" s="37"/>
      <c r="GK28" s="37"/>
      <c r="GL28" s="36"/>
      <c r="GM28" s="37"/>
      <c r="GN28" s="37"/>
      <c r="GO28" s="37"/>
      <c r="GP28" s="37"/>
      <c r="GQ28" s="36"/>
      <c r="GR28" s="37"/>
      <c r="GS28" s="37"/>
      <c r="GT28" s="37"/>
      <c r="GU28" s="37"/>
      <c r="GV28" s="36"/>
      <c r="GW28" s="37"/>
      <c r="GX28" s="37"/>
      <c r="GY28" s="37"/>
      <c r="GZ28" s="37"/>
      <c r="HA28" s="36"/>
      <c r="HB28" s="37"/>
      <c r="HC28" s="37"/>
      <c r="HD28" s="37"/>
      <c r="HE28" s="37"/>
      <c r="HF28" s="36"/>
      <c r="HG28" s="37"/>
      <c r="HH28" s="37"/>
      <c r="HI28" s="37"/>
      <c r="HJ28" s="37"/>
      <c r="HK28" s="36"/>
      <c r="HL28" s="37"/>
      <c r="HM28" s="37"/>
      <c r="HN28" s="37"/>
      <c r="HO28" s="37"/>
      <c r="HP28" s="36"/>
      <c r="HQ28" s="37"/>
      <c r="HR28" s="37"/>
      <c r="HS28" s="37"/>
      <c r="HT28" s="37"/>
      <c r="HU28" s="36"/>
      <c r="HV28" s="37"/>
      <c r="HW28" s="37"/>
      <c r="HX28" s="37"/>
      <c r="HY28" s="37"/>
      <c r="HZ28" s="36"/>
      <c r="IA28" s="37"/>
      <c r="IB28" s="37"/>
      <c r="IC28" s="37"/>
      <c r="ID28" s="37"/>
      <c r="IE28" s="36"/>
      <c r="IF28" s="37"/>
      <c r="IG28" s="37"/>
      <c r="IH28" s="37"/>
      <c r="II28" s="37"/>
      <c r="IJ28" s="36"/>
      <c r="IK28" s="37"/>
      <c r="IL28" s="37"/>
      <c r="IM28" s="37"/>
      <c r="IN28" s="37"/>
      <c r="IO28" s="36"/>
      <c r="IP28" s="37"/>
      <c r="IQ28" s="37"/>
      <c r="IR28" s="37"/>
      <c r="IS28" s="37"/>
    </row>
    <row r="29" spans="1:5" s="5" customFormat="1" ht="13.5" thickBot="1">
      <c r="A29" s="253"/>
      <c r="B29" s="264" t="s">
        <v>119</v>
      </c>
      <c r="C29" s="113"/>
      <c r="D29" s="114">
        <f>+D20+D28</f>
        <v>2600218</v>
      </c>
      <c r="E29" s="288">
        <f>+E20+E28</f>
        <v>2405772</v>
      </c>
    </row>
    <row r="30" spans="1:8" s="6" customFormat="1" ht="14.25" thickBot="1" thickTop="1">
      <c r="A30" s="29"/>
      <c r="B30" s="265" t="s">
        <v>86</v>
      </c>
      <c r="C30" s="30"/>
      <c r="D30" s="50">
        <f>+(627102+D29)*10%</f>
        <v>322732</v>
      </c>
      <c r="E30" s="50">
        <f>+(6374+E29)*10%</f>
        <v>241214.6</v>
      </c>
      <c r="G30" s="39"/>
      <c r="H30" s="39"/>
    </row>
    <row r="31" spans="1:5" s="8" customFormat="1" ht="30.75" thickBot="1">
      <c r="A31" s="115"/>
      <c r="B31" s="116" t="s">
        <v>87</v>
      </c>
      <c r="C31" s="117"/>
      <c r="D31" s="118">
        <f>+D29-D30</f>
        <v>2277486</v>
      </c>
      <c r="E31" s="119">
        <f>+E29-E30</f>
        <v>2164557.4</v>
      </c>
    </row>
    <row r="32" spans="1:5" s="6" customFormat="1" ht="23.25" thickBot="1">
      <c r="A32" s="25"/>
      <c r="B32" s="47" t="s">
        <v>243</v>
      </c>
      <c r="C32" s="26"/>
      <c r="D32" s="27"/>
      <c r="E32" s="28"/>
    </row>
    <row r="33" spans="1:5" ht="12.75">
      <c r="A33" s="100"/>
      <c r="B33" s="120"/>
      <c r="C33" s="100"/>
      <c r="D33" s="100"/>
      <c r="E33" s="100"/>
    </row>
    <row r="34" spans="2:4" ht="12.75">
      <c r="B34" s="369"/>
      <c r="C34" s="369"/>
      <c r="D34" s="369"/>
    </row>
    <row r="35" ht="12.75">
      <c r="D35" s="235"/>
    </row>
  </sheetData>
  <sheetProtection password="CE80" sheet="1"/>
  <mergeCells count="7">
    <mergeCell ref="B34:D34"/>
    <mergeCell ref="B5:E5"/>
    <mergeCell ref="A1:E1"/>
    <mergeCell ref="A3:E3"/>
    <mergeCell ref="B6:B7"/>
    <mergeCell ref="C6:C7"/>
    <mergeCell ref="A6:A7"/>
  </mergeCells>
  <printOptions/>
  <pageMargins left="0.75" right="0.47" top="1" bottom="1" header="0.5" footer="0.5"/>
  <pageSetup horizontalDpi="300" verticalDpi="300" orientation="portrait" paperSize="9" scale="95" r:id="rId1"/>
  <headerFooter alignWithMargins="0">
    <oddFooter>&amp;C4</oddFooter>
  </headerFooter>
  <ignoredErrors>
    <ignoredError sqref="E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140625" style="0" bestFit="1" customWidth="1"/>
    <col min="2" max="2" width="49.57421875" style="0" bestFit="1" customWidth="1"/>
    <col min="3" max="3" width="9.28125" style="0" bestFit="1" customWidth="1"/>
    <col min="4" max="4" width="12.7109375" style="0" customWidth="1"/>
    <col min="5" max="5" width="11.7109375" style="0" customWidth="1"/>
  </cols>
  <sheetData>
    <row r="1" spans="1:5" ht="15.75">
      <c r="A1" s="377" t="s">
        <v>129</v>
      </c>
      <c r="B1" s="377"/>
      <c r="C1" s="377"/>
      <c r="D1" s="377"/>
      <c r="E1" s="377"/>
    </row>
    <row r="2" spans="1:4" ht="12.75">
      <c r="A2" s="41"/>
      <c r="B2" s="101"/>
      <c r="C2" s="121"/>
      <c r="D2" s="121"/>
    </row>
    <row r="3" spans="1:5" ht="15.75">
      <c r="A3" s="285" t="s">
        <v>302</v>
      </c>
      <c r="B3" s="285"/>
      <c r="C3" s="285"/>
      <c r="D3" s="285"/>
      <c r="E3" s="285"/>
    </row>
    <row r="4" spans="1:4" ht="12.75">
      <c r="A4" s="58"/>
      <c r="B4" s="42" t="s">
        <v>0</v>
      </c>
      <c r="C4" s="126"/>
      <c r="D4" s="126"/>
    </row>
    <row r="5" spans="1:5" ht="23.25" customHeight="1" thickBot="1">
      <c r="A5" s="121"/>
      <c r="B5" s="370" t="s">
        <v>308</v>
      </c>
      <c r="C5" s="370"/>
      <c r="D5" s="370"/>
      <c r="E5" s="370"/>
    </row>
    <row r="6" spans="1:5" ht="15">
      <c r="A6" s="275" t="s">
        <v>73</v>
      </c>
      <c r="B6" s="276" t="s">
        <v>263</v>
      </c>
      <c r="C6" s="277" t="s">
        <v>2</v>
      </c>
      <c r="D6" s="102">
        <v>2012</v>
      </c>
      <c r="E6" s="102">
        <v>2011</v>
      </c>
    </row>
    <row r="7" spans="1:5" ht="18.75" customHeight="1">
      <c r="A7" s="289"/>
      <c r="B7" s="278" t="s">
        <v>264</v>
      </c>
      <c r="C7" s="279"/>
      <c r="D7" s="153">
        <v>0</v>
      </c>
      <c r="E7" s="290">
        <v>0</v>
      </c>
    </row>
    <row r="8" spans="1:5" ht="12.75">
      <c r="A8" s="289"/>
      <c r="B8" s="40" t="s">
        <v>265</v>
      </c>
      <c r="C8" s="280"/>
      <c r="D8" s="122">
        <f>'Pasq. te ardhura shpenzime'!D29</f>
        <v>2600218</v>
      </c>
      <c r="E8" s="291">
        <f>'Pasq. te ardhura shpenzime'!E29</f>
        <v>2405772</v>
      </c>
    </row>
    <row r="9" spans="1:5" ht="12.75">
      <c r="A9" s="289"/>
      <c r="B9" s="281" t="s">
        <v>266</v>
      </c>
      <c r="C9" s="280"/>
      <c r="D9" s="122"/>
      <c r="E9" s="291"/>
    </row>
    <row r="10" spans="1:5" ht="12.75">
      <c r="A10" s="289"/>
      <c r="B10" s="282" t="s">
        <v>267</v>
      </c>
      <c r="C10" s="280"/>
      <c r="D10" s="122">
        <f>-'Pasq. te ardhura shpenzime'!D17</f>
        <v>264528</v>
      </c>
      <c r="E10" s="291">
        <f>-'Pasq. te ardhura shpenzime'!E17</f>
        <v>249583</v>
      </c>
    </row>
    <row r="11" spans="1:5" ht="12.75">
      <c r="A11" s="289"/>
      <c r="B11" s="40" t="s">
        <v>268</v>
      </c>
      <c r="C11" s="280"/>
      <c r="D11" s="122"/>
      <c r="E11" s="291"/>
    </row>
    <row r="12" spans="1:5" ht="12.75">
      <c r="A12" s="289"/>
      <c r="B12" s="40" t="s">
        <v>269</v>
      </c>
      <c r="C12" s="280"/>
      <c r="D12" s="122"/>
      <c r="E12" s="291"/>
    </row>
    <row r="13" spans="1:5" ht="12.75">
      <c r="A13" s="289"/>
      <c r="B13" s="40" t="s">
        <v>270</v>
      </c>
      <c r="C13" s="280"/>
      <c r="D13" s="122"/>
      <c r="E13" s="291"/>
    </row>
    <row r="14" spans="1:5" ht="25.5">
      <c r="A14" s="289"/>
      <c r="B14" s="40" t="s">
        <v>271</v>
      </c>
      <c r="C14" s="280"/>
      <c r="D14" s="122">
        <f>(AKTIVET!E18-AKTIVET!D18)+(AKTIVET!E28-AKTIVET!D28)</f>
        <v>-6455232</v>
      </c>
      <c r="E14" s="291">
        <f>(2990425-AKTIVET!E18)+(0-AKTIVET!E28)</f>
        <v>456073</v>
      </c>
    </row>
    <row r="15" spans="1:5" ht="12.75">
      <c r="A15" s="289"/>
      <c r="B15" s="40" t="s">
        <v>272</v>
      </c>
      <c r="C15" s="280"/>
      <c r="D15" s="122">
        <f>AKTIVET!E25-AKTIVET!D25</f>
        <v>3302580</v>
      </c>
      <c r="E15" s="291">
        <f>6797487-AKTIVET!E25</f>
        <v>-1305684</v>
      </c>
    </row>
    <row r="16" spans="1:5" ht="25.5">
      <c r="A16" s="289"/>
      <c r="B16" s="40" t="s">
        <v>273</v>
      </c>
      <c r="C16" s="280"/>
      <c r="D16" s="122">
        <f>'DETYRIMET DHE KAPITALI'!D32-'DETYRIMET DHE KAPITALI'!E32</f>
        <v>-448868</v>
      </c>
      <c r="E16" s="291">
        <f>'DETYRIMET DHE KAPITALI'!E32-9605129</f>
        <v>-845882</v>
      </c>
    </row>
    <row r="17" spans="1:5" ht="12.75">
      <c r="A17" s="289"/>
      <c r="B17" s="40" t="s">
        <v>274</v>
      </c>
      <c r="C17" s="280"/>
      <c r="D17" s="122"/>
      <c r="E17" s="291"/>
    </row>
    <row r="18" spans="1:5" ht="12.75">
      <c r="A18" s="289"/>
      <c r="B18" s="40" t="s">
        <v>275</v>
      </c>
      <c r="C18" s="280"/>
      <c r="D18" s="122"/>
      <c r="E18" s="291"/>
    </row>
    <row r="19" spans="1:5" ht="12.75">
      <c r="A19" s="289"/>
      <c r="B19" s="40" t="s">
        <v>276</v>
      </c>
      <c r="C19" s="280"/>
      <c r="D19" s="122">
        <f>-'Pasq. te ardhura shpenzime'!D30</f>
        <v>-322732</v>
      </c>
      <c r="E19" s="291">
        <f>-'Pasq. te ardhura shpenzime'!E30</f>
        <v>-241214.6</v>
      </c>
    </row>
    <row r="20" spans="1:5" ht="12.75">
      <c r="A20" s="289"/>
      <c r="B20" s="40" t="s">
        <v>277</v>
      </c>
      <c r="C20" s="280"/>
      <c r="D20" s="122"/>
      <c r="E20" s="291"/>
    </row>
    <row r="21" spans="1:5" ht="12.75">
      <c r="A21" s="292"/>
      <c r="B21" s="40" t="s">
        <v>278</v>
      </c>
      <c r="C21" s="280"/>
      <c r="D21" s="122"/>
      <c r="E21" s="291"/>
    </row>
    <row r="22" spans="1:5" ht="21" customHeight="1">
      <c r="A22" s="289"/>
      <c r="B22" s="278" t="s">
        <v>279</v>
      </c>
      <c r="C22" s="280"/>
      <c r="D22" s="122">
        <f>SUM(D8:D21)</f>
        <v>-1059506</v>
      </c>
      <c r="E22" s="291">
        <f>SUM(E8:E21)</f>
        <v>718647.4</v>
      </c>
    </row>
    <row r="23" spans="1:5" ht="12.75">
      <c r="A23" s="289"/>
      <c r="B23" s="40" t="s">
        <v>280</v>
      </c>
      <c r="C23" s="280"/>
      <c r="D23" s="122"/>
      <c r="E23" s="291"/>
    </row>
    <row r="24" spans="1:5" ht="12.75">
      <c r="A24" s="289"/>
      <c r="B24" s="40" t="s">
        <v>281</v>
      </c>
      <c r="C24" s="280"/>
      <c r="D24" s="286">
        <f>AKTIVET!E51-AKTIVET!D51-D10</f>
        <v>-81667</v>
      </c>
      <c r="E24" s="293">
        <f>1204548-AKTIVET!E51-E10</f>
        <v>-322938</v>
      </c>
    </row>
    <row r="25" spans="1:5" ht="12.75">
      <c r="A25" s="289"/>
      <c r="B25" s="40" t="s">
        <v>120</v>
      </c>
      <c r="C25" s="280"/>
      <c r="D25" s="122"/>
      <c r="E25" s="291"/>
    </row>
    <row r="26" spans="1:5" ht="12.75">
      <c r="A26" s="289"/>
      <c r="B26" s="40" t="s">
        <v>121</v>
      </c>
      <c r="C26" s="280"/>
      <c r="D26" s="122"/>
      <c r="E26" s="291"/>
    </row>
    <row r="27" spans="1:5" ht="12.75">
      <c r="A27" s="289"/>
      <c r="B27" s="40" t="s">
        <v>122</v>
      </c>
      <c r="C27" s="280"/>
      <c r="D27" s="122"/>
      <c r="E27" s="291"/>
    </row>
    <row r="28" spans="1:5" ht="12.75">
      <c r="A28" s="289"/>
      <c r="B28" s="40" t="s">
        <v>282</v>
      </c>
      <c r="C28" s="280"/>
      <c r="D28" s="122"/>
      <c r="E28" s="291"/>
    </row>
    <row r="29" spans="1:5" ht="12.75">
      <c r="A29" s="289"/>
      <c r="B29" s="40"/>
      <c r="C29" s="280"/>
      <c r="D29" s="122"/>
      <c r="E29" s="291"/>
    </row>
    <row r="30" spans="1:5" ht="18.75" customHeight="1">
      <c r="A30" s="289"/>
      <c r="B30" s="278" t="s">
        <v>283</v>
      </c>
      <c r="C30" s="280"/>
      <c r="D30" s="122"/>
      <c r="E30" s="291"/>
    </row>
    <row r="31" spans="1:5" ht="12.75">
      <c r="A31" s="289"/>
      <c r="B31" s="40" t="s">
        <v>284</v>
      </c>
      <c r="C31" s="280"/>
      <c r="D31" s="122"/>
      <c r="E31" s="291"/>
    </row>
    <row r="32" spans="1:5" ht="12.75">
      <c r="A32" s="289"/>
      <c r="B32" s="40" t="s">
        <v>285</v>
      </c>
      <c r="C32" s="280"/>
      <c r="D32" s="122"/>
      <c r="E32" s="291"/>
    </row>
    <row r="33" spans="1:5" ht="14.25">
      <c r="A33" s="294"/>
      <c r="B33" s="40" t="s">
        <v>286</v>
      </c>
      <c r="C33" s="283"/>
      <c r="D33" s="284"/>
      <c r="E33" s="295"/>
    </row>
    <row r="34" spans="1:5" ht="12.75">
      <c r="A34" s="289"/>
      <c r="B34" s="40" t="s">
        <v>287</v>
      </c>
      <c r="C34" s="280"/>
      <c r="D34" s="122"/>
      <c r="E34" s="291"/>
    </row>
    <row r="35" spans="1:5" ht="12.75">
      <c r="A35" s="289"/>
      <c r="B35" s="40" t="s">
        <v>288</v>
      </c>
      <c r="C35" s="280"/>
      <c r="D35" s="122"/>
      <c r="E35" s="291"/>
    </row>
    <row r="36" spans="1:5" ht="12.75">
      <c r="A36" s="289"/>
      <c r="B36" s="40"/>
      <c r="C36" s="280"/>
      <c r="D36" s="122"/>
      <c r="E36" s="291"/>
    </row>
    <row r="37" spans="1:5" ht="12.75">
      <c r="A37" s="289"/>
      <c r="B37" s="278" t="s">
        <v>289</v>
      </c>
      <c r="C37" s="280"/>
      <c r="D37" s="122">
        <f>SUM(D22:D36)</f>
        <v>-1141173</v>
      </c>
      <c r="E37" s="291">
        <f>SUM(E22:E36)</f>
        <v>395709.4</v>
      </c>
    </row>
    <row r="38" spans="1:5" ht="12.75">
      <c r="A38" s="289"/>
      <c r="B38" s="278" t="s">
        <v>290</v>
      </c>
      <c r="C38" s="280"/>
      <c r="D38" s="122">
        <f>AKTIVET!E8</f>
        <v>1315341.4</v>
      </c>
      <c r="E38" s="291">
        <v>919632</v>
      </c>
    </row>
    <row r="39" spans="1:5" ht="12.75">
      <c r="A39" s="289"/>
      <c r="B39" s="278" t="s">
        <v>291</v>
      </c>
      <c r="C39" s="280"/>
      <c r="D39" s="122">
        <f>D37+D38-0.4</f>
        <v>174167.9999999999</v>
      </c>
      <c r="E39" s="291">
        <f>E37+E38</f>
        <v>1315341.4</v>
      </c>
    </row>
    <row r="40" spans="1:5" ht="12.75">
      <c r="A40" s="289"/>
      <c r="B40" s="40"/>
      <c r="C40" s="280"/>
      <c r="D40" s="122"/>
      <c r="E40" s="291"/>
    </row>
    <row r="41" spans="1:5" ht="13.5" thickBot="1">
      <c r="A41" s="296"/>
      <c r="B41" s="297"/>
      <c r="C41" s="298"/>
      <c r="D41" s="299"/>
      <c r="E41" s="300"/>
    </row>
    <row r="44" ht="12.75">
      <c r="D44" s="235"/>
    </row>
    <row r="45" ht="12.75">
      <c r="D45" s="301"/>
    </row>
  </sheetData>
  <sheetProtection password="CE80" sheet="1"/>
  <mergeCells count="2">
    <mergeCell ref="A1:E1"/>
    <mergeCell ref="B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7.57421875" style="0" customWidth="1"/>
    <col min="2" max="2" width="12.7109375" style="0" bestFit="1" customWidth="1"/>
    <col min="3" max="3" width="11.00390625" style="0" customWidth="1"/>
    <col min="4" max="4" width="11.57421875" style="0" customWidth="1"/>
    <col min="5" max="5" width="11.7109375" style="0" customWidth="1"/>
    <col min="6" max="6" width="13.8515625" style="0" customWidth="1"/>
    <col min="7" max="7" width="15.140625" style="0" customWidth="1"/>
    <col min="8" max="9" width="8.57421875" style="0" customWidth="1"/>
    <col min="10" max="10" width="8.7109375" style="0" customWidth="1"/>
  </cols>
  <sheetData>
    <row r="1" spans="1:7" ht="15.75">
      <c r="A1" s="377" t="s">
        <v>129</v>
      </c>
      <c r="B1" s="377"/>
      <c r="C1" s="377"/>
      <c r="D1" s="377"/>
      <c r="E1" s="377"/>
      <c r="F1" s="377"/>
      <c r="G1" s="377"/>
    </row>
    <row r="2" spans="1:7" ht="12.75">
      <c r="A2" s="41"/>
      <c r="B2" s="101"/>
      <c r="C2" s="124"/>
      <c r="D2" s="121"/>
      <c r="E2" s="121"/>
      <c r="F2" s="57"/>
      <c r="G2" s="57"/>
    </row>
    <row r="3" spans="1:7" ht="15.75">
      <c r="A3" s="377" t="s">
        <v>302</v>
      </c>
      <c r="B3" s="377"/>
      <c r="C3" s="377"/>
      <c r="D3" s="377"/>
      <c r="E3" s="377"/>
      <c r="F3" s="377"/>
      <c r="G3" s="377"/>
    </row>
    <row r="4" spans="1:7" ht="12.75">
      <c r="A4" s="58"/>
      <c r="B4" s="43" t="s">
        <v>0</v>
      </c>
      <c r="C4" s="125"/>
      <c r="D4" s="126"/>
      <c r="E4" s="126"/>
      <c r="F4" s="57"/>
      <c r="G4" s="57"/>
    </row>
    <row r="5" spans="1:7" ht="19.5" customHeight="1" thickBot="1">
      <c r="A5" s="380" t="s">
        <v>309</v>
      </c>
      <c r="B5" s="380"/>
      <c r="C5" s="380"/>
      <c r="D5" s="380"/>
      <c r="E5" s="380"/>
      <c r="F5" s="380"/>
      <c r="G5" s="380"/>
    </row>
    <row r="6" spans="1:9" ht="13.5" thickBot="1">
      <c r="A6" s="127"/>
      <c r="B6" s="128" t="s">
        <v>89</v>
      </c>
      <c r="C6" s="129"/>
      <c r="D6" s="129"/>
      <c r="E6" s="129"/>
      <c r="F6" s="129"/>
      <c r="G6" s="130"/>
      <c r="H6" s="378"/>
      <c r="I6" s="379"/>
    </row>
    <row r="7" spans="1:7" s="44" customFormat="1" ht="46.5" customHeight="1" thickBot="1">
      <c r="A7" s="131"/>
      <c r="B7" s="132" t="s">
        <v>63</v>
      </c>
      <c r="C7" s="132" t="s">
        <v>64</v>
      </c>
      <c r="D7" s="132" t="s">
        <v>96</v>
      </c>
      <c r="E7" s="132" t="s">
        <v>90</v>
      </c>
      <c r="F7" s="132" t="s">
        <v>123</v>
      </c>
      <c r="G7" s="133" t="s">
        <v>91</v>
      </c>
    </row>
    <row r="8" spans="1:9" s="5" customFormat="1" ht="13.5" thickBot="1">
      <c r="A8" s="134" t="s">
        <v>297</v>
      </c>
      <c r="B8" s="51">
        <f>+'DETYRIMET DHE KAPITALI'!E36</f>
        <v>100000</v>
      </c>
      <c r="C8" s="135"/>
      <c r="D8" s="135"/>
      <c r="E8" s="135">
        <f>'DETYRIMET DHE KAPITALI'!E40</f>
        <v>10000</v>
      </c>
      <c r="F8" s="135">
        <f>'DETYRIMET DHE KAPITALI'!D42</f>
        <v>4253320</v>
      </c>
      <c r="G8" s="123">
        <f aca="true" t="shared" si="0" ref="G8:G14">SUM(B8:F8)</f>
        <v>4363320</v>
      </c>
      <c r="I8" s="45"/>
    </row>
    <row r="9" spans="1:7" ht="12.75">
      <c r="A9" s="402" t="s">
        <v>92</v>
      </c>
      <c r="B9" s="403"/>
      <c r="C9" s="403"/>
      <c r="D9" s="403"/>
      <c r="E9" s="404"/>
      <c r="F9" s="404"/>
      <c r="G9" s="405">
        <f t="shared" si="0"/>
        <v>0</v>
      </c>
    </row>
    <row r="10" spans="1:7" s="5" customFormat="1" ht="12.75">
      <c r="A10" s="49" t="s">
        <v>93</v>
      </c>
      <c r="B10" s="122"/>
      <c r="C10" s="122"/>
      <c r="D10" s="122"/>
      <c r="E10" s="122"/>
      <c r="F10" s="122"/>
      <c r="G10" s="138">
        <f t="shared" si="0"/>
        <v>0</v>
      </c>
    </row>
    <row r="11" spans="1:7" ht="12.75">
      <c r="A11" s="136" t="s">
        <v>94</v>
      </c>
      <c r="B11" s="137"/>
      <c r="C11" s="137"/>
      <c r="D11" s="137"/>
      <c r="E11" s="106"/>
      <c r="F11" s="152">
        <f>+'Pasq. te ardhura shpenzime'!D31</f>
        <v>2277486</v>
      </c>
      <c r="G11" s="138">
        <f t="shared" si="0"/>
        <v>2277486</v>
      </c>
    </row>
    <row r="12" spans="1:7" ht="12.75">
      <c r="A12" s="139" t="s">
        <v>95</v>
      </c>
      <c r="B12" s="140"/>
      <c r="C12" s="140"/>
      <c r="D12" s="140"/>
      <c r="E12" s="153"/>
      <c r="F12" s="153"/>
      <c r="G12" s="138">
        <f t="shared" si="0"/>
        <v>0</v>
      </c>
    </row>
    <row r="13" spans="1:7" ht="12.75">
      <c r="A13" s="139" t="s">
        <v>124</v>
      </c>
      <c r="B13" s="140"/>
      <c r="C13" s="140"/>
      <c r="D13" s="140"/>
      <c r="E13" s="153"/>
      <c r="F13" s="112">
        <v>108200</v>
      </c>
      <c r="G13" s="138">
        <f t="shared" si="0"/>
        <v>108200</v>
      </c>
    </row>
    <row r="14" spans="1:7" ht="13.5" thickBot="1">
      <c r="A14" s="141" t="s">
        <v>125</v>
      </c>
      <c r="B14" s="142"/>
      <c r="C14" s="142"/>
      <c r="D14" s="142"/>
      <c r="E14" s="154"/>
      <c r="F14" s="154"/>
      <c r="G14" s="143">
        <f t="shared" si="0"/>
        <v>0</v>
      </c>
    </row>
    <row r="15" spans="1:7" ht="13.5" thickBot="1">
      <c r="A15" s="134" t="s">
        <v>310</v>
      </c>
      <c r="B15" s="144">
        <f aca="true" t="shared" si="1" ref="B15:G15">SUM(B8:B14)</f>
        <v>100000</v>
      </c>
      <c r="C15" s="144">
        <f t="shared" si="1"/>
        <v>0</v>
      </c>
      <c r="D15" s="144">
        <f t="shared" si="1"/>
        <v>0</v>
      </c>
      <c r="E15" s="51">
        <f t="shared" si="1"/>
        <v>10000</v>
      </c>
      <c r="F15" s="51">
        <f t="shared" si="1"/>
        <v>6639006</v>
      </c>
      <c r="G15" s="145">
        <f t="shared" si="1"/>
        <v>6749006</v>
      </c>
    </row>
    <row r="16" spans="1:7" ht="12.75">
      <c r="A16" s="136" t="s">
        <v>94</v>
      </c>
      <c r="B16" s="137"/>
      <c r="C16" s="137"/>
      <c r="D16" s="137"/>
      <c r="E16" s="106"/>
      <c r="F16" s="106"/>
      <c r="G16" s="138">
        <f>SUM(B16:F16)</f>
        <v>0</v>
      </c>
    </row>
    <row r="17" spans="1:7" ht="12.75">
      <c r="A17" s="139" t="s">
        <v>95</v>
      </c>
      <c r="B17" s="46"/>
      <c r="C17" s="146"/>
      <c r="D17" s="140"/>
      <c r="E17" s="140"/>
      <c r="F17" s="140"/>
      <c r="G17" s="138">
        <f>SUM(B17:F17)</f>
        <v>0</v>
      </c>
    </row>
    <row r="18" spans="1:7" ht="13.5" thickBot="1">
      <c r="A18" s="141" t="s">
        <v>125</v>
      </c>
      <c r="B18" s="142"/>
      <c r="C18" s="142"/>
      <c r="D18" s="142"/>
      <c r="E18" s="142"/>
      <c r="F18" s="142"/>
      <c r="G18" s="143">
        <f>SUM(B18:F18)</f>
        <v>0</v>
      </c>
    </row>
    <row r="19" spans="1:7" ht="13.5" thickBot="1">
      <c r="A19" s="147"/>
      <c r="B19" s="148"/>
      <c r="C19" s="148"/>
      <c r="D19" s="148"/>
      <c r="E19" s="148"/>
      <c r="F19" s="148"/>
      <c r="G19" s="123">
        <f>SUM(B19:F19)</f>
        <v>0</v>
      </c>
    </row>
    <row r="20" spans="1:7" ht="12.75">
      <c r="A20" s="136" t="s">
        <v>126</v>
      </c>
      <c r="B20" s="137"/>
      <c r="C20" s="137"/>
      <c r="D20" s="149"/>
      <c r="E20" s="137"/>
      <c r="F20" s="137"/>
      <c r="G20" s="138">
        <f>SUM(B20:F20)</f>
        <v>0</v>
      </c>
    </row>
    <row r="21" spans="1:7" s="5" customFormat="1" ht="13.5" thickBot="1">
      <c r="A21" s="150" t="s">
        <v>310</v>
      </c>
      <c r="B21" s="151">
        <f aca="true" t="shared" si="2" ref="B21:G21">SUM(B15:B20)</f>
        <v>100000</v>
      </c>
      <c r="C21" s="151">
        <f t="shared" si="2"/>
        <v>0</v>
      </c>
      <c r="D21" s="151">
        <f t="shared" si="2"/>
        <v>0</v>
      </c>
      <c r="E21" s="151">
        <f t="shared" si="2"/>
        <v>10000</v>
      </c>
      <c r="F21" s="151">
        <f t="shared" si="2"/>
        <v>6639006</v>
      </c>
      <c r="G21" s="406">
        <f t="shared" si="2"/>
        <v>6749006</v>
      </c>
    </row>
  </sheetData>
  <sheetProtection password="CE80" sheet="1"/>
  <mergeCells count="4">
    <mergeCell ref="H6:I6"/>
    <mergeCell ref="A3:G3"/>
    <mergeCell ref="A1:G1"/>
    <mergeCell ref="A5:G5"/>
  </mergeCells>
  <printOptions/>
  <pageMargins left="1.93" right="0.75" top="1" bottom="1" header="0.5" footer="0.5"/>
  <pageSetup horizontalDpi="300" verticalDpi="300" orientation="landscape" paperSize="9" r:id="rId1"/>
  <headerFooter alignWithMargins="0">
    <oddFooter>&amp;C6</oddFooter>
  </headerFooter>
  <ignoredErrors>
    <ignoredError sqref="G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55"/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5.75">
      <c r="A2" s="383" t="s">
        <v>129</v>
      </c>
      <c r="B2" s="384"/>
      <c r="C2" s="384"/>
      <c r="D2" s="384"/>
      <c r="E2" s="384"/>
      <c r="F2" s="384"/>
      <c r="G2" s="384"/>
      <c r="H2" s="384"/>
      <c r="I2" s="384"/>
      <c r="J2" s="385"/>
    </row>
    <row r="3" spans="1:10" ht="12.75">
      <c r="A3" s="386" t="s">
        <v>325</v>
      </c>
      <c r="B3" s="381"/>
      <c r="C3" s="381"/>
      <c r="D3" s="381"/>
      <c r="E3" s="381"/>
      <c r="F3" s="381"/>
      <c r="G3" s="381"/>
      <c r="H3" s="381"/>
      <c r="I3" s="381"/>
      <c r="J3" s="387"/>
    </row>
    <row r="4" spans="1:10" ht="12.75">
      <c r="A4" s="159"/>
      <c r="B4" s="160"/>
      <c r="C4" s="161"/>
      <c r="D4" s="161"/>
      <c r="E4" s="161"/>
      <c r="F4" s="161"/>
      <c r="G4" s="161"/>
      <c r="H4" s="162"/>
      <c r="I4" s="162"/>
      <c r="J4" s="163"/>
    </row>
    <row r="5" spans="1:10" ht="12.75">
      <c r="A5" s="159"/>
      <c r="B5" s="160"/>
      <c r="C5" s="160"/>
      <c r="D5" s="160"/>
      <c r="E5" s="160"/>
      <c r="F5" s="162"/>
      <c r="G5" s="162"/>
      <c r="H5" s="162"/>
      <c r="I5" s="160"/>
      <c r="J5" s="164"/>
    </row>
    <row r="6" spans="1:10" ht="12.75">
      <c r="A6" s="159"/>
      <c r="B6" s="160"/>
      <c r="C6" s="160"/>
      <c r="D6" s="160"/>
      <c r="E6" s="160"/>
      <c r="F6" s="160"/>
      <c r="G6" s="165"/>
      <c r="H6" s="165"/>
      <c r="I6" s="160"/>
      <c r="J6" s="164"/>
    </row>
    <row r="7" spans="1:10" ht="12.75">
      <c r="A7" s="159"/>
      <c r="B7" s="160"/>
      <c r="C7" s="160"/>
      <c r="D7" s="160"/>
      <c r="E7" s="160"/>
      <c r="F7" s="160"/>
      <c r="G7" s="160"/>
      <c r="H7" s="160"/>
      <c r="I7" s="160"/>
      <c r="J7" s="164"/>
    </row>
    <row r="8" spans="1:10" ht="12.75">
      <c r="A8" s="159"/>
      <c r="B8" s="160"/>
      <c r="C8" s="160"/>
      <c r="D8" s="160"/>
      <c r="E8" s="160"/>
      <c r="F8" s="160"/>
      <c r="G8" s="160"/>
      <c r="H8" s="160"/>
      <c r="I8" s="160"/>
      <c r="J8" s="164"/>
    </row>
    <row r="9" spans="1:10" ht="12.75">
      <c r="A9" s="159"/>
      <c r="B9" s="160"/>
      <c r="C9" s="160"/>
      <c r="D9" s="160"/>
      <c r="E9" s="160"/>
      <c r="F9" s="160"/>
      <c r="G9" s="160"/>
      <c r="H9" s="160"/>
      <c r="I9" s="160"/>
      <c r="J9" s="164"/>
    </row>
    <row r="10" spans="1:10" ht="12.75">
      <c r="A10" s="159"/>
      <c r="B10" s="160"/>
      <c r="C10" s="160"/>
      <c r="D10" s="160"/>
      <c r="E10" s="160"/>
      <c r="F10" s="160"/>
      <c r="G10" s="160"/>
      <c r="H10" s="160"/>
      <c r="I10" s="160"/>
      <c r="J10" s="164"/>
    </row>
    <row r="11" spans="1:10" ht="12.75">
      <c r="A11" s="159"/>
      <c r="B11" s="176" t="s">
        <v>140</v>
      </c>
      <c r="C11" s="176"/>
      <c r="D11" s="176"/>
      <c r="E11" s="171"/>
      <c r="F11" s="171"/>
      <c r="G11" s="171"/>
      <c r="H11" s="160"/>
      <c r="I11" s="160"/>
      <c r="J11" s="164"/>
    </row>
    <row r="12" spans="1:10" ht="12.75">
      <c r="A12" s="159"/>
      <c r="B12" s="176" t="s">
        <v>315</v>
      </c>
      <c r="C12" s="171"/>
      <c r="D12" s="171"/>
      <c r="E12" s="171"/>
      <c r="F12" s="171"/>
      <c r="G12" s="171"/>
      <c r="H12" s="160"/>
      <c r="I12" s="160"/>
      <c r="J12" s="164"/>
    </row>
    <row r="13" spans="1:10" ht="12.75">
      <c r="A13" s="159"/>
      <c r="B13" s="176" t="s">
        <v>316</v>
      </c>
      <c r="C13" s="176"/>
      <c r="D13" s="176"/>
      <c r="E13" s="176"/>
      <c r="F13" s="162"/>
      <c r="G13" s="162"/>
      <c r="H13" s="160"/>
      <c r="I13" s="160"/>
      <c r="J13" s="164"/>
    </row>
    <row r="14" spans="1:10" ht="12.75">
      <c r="A14" s="159"/>
      <c r="B14" s="176" t="s">
        <v>317</v>
      </c>
      <c r="C14" s="176"/>
      <c r="D14" s="176"/>
      <c r="E14" s="176"/>
      <c r="F14" s="176"/>
      <c r="G14" s="162"/>
      <c r="H14" s="160"/>
      <c r="I14" s="160"/>
      <c r="J14" s="164"/>
    </row>
    <row r="15" spans="1:10" ht="12.75">
      <c r="A15" s="159"/>
      <c r="B15" s="177" t="s">
        <v>319</v>
      </c>
      <c r="C15" s="160"/>
      <c r="D15" s="160"/>
      <c r="E15" s="160"/>
      <c r="F15" s="160"/>
      <c r="G15" s="160"/>
      <c r="H15" s="160"/>
      <c r="I15" s="160"/>
      <c r="J15" s="164"/>
    </row>
    <row r="16" spans="1:10" ht="12.75">
      <c r="A16" s="159"/>
      <c r="B16" s="177" t="s">
        <v>318</v>
      </c>
      <c r="J16" s="164"/>
    </row>
    <row r="17" spans="1:10" ht="12.75">
      <c r="A17" s="159"/>
      <c r="J17" s="164"/>
    </row>
    <row r="18" spans="1:10" ht="12.75">
      <c r="A18" s="159"/>
      <c r="B18" s="177" t="s">
        <v>324</v>
      </c>
      <c r="C18" s="160"/>
      <c r="D18" s="160"/>
      <c r="E18" s="160"/>
      <c r="F18" s="160"/>
      <c r="G18" s="160"/>
      <c r="H18" s="160"/>
      <c r="I18" s="160"/>
      <c r="J18" s="164"/>
    </row>
    <row r="19" spans="1:10" ht="12.75">
      <c r="A19" s="159"/>
      <c r="B19" s="177" t="s">
        <v>311</v>
      </c>
      <c r="C19" s="160"/>
      <c r="D19" s="160"/>
      <c r="E19" s="160"/>
      <c r="F19" s="160"/>
      <c r="G19" s="160"/>
      <c r="H19" s="160"/>
      <c r="I19" s="160"/>
      <c r="J19" s="164"/>
    </row>
    <row r="20" spans="1:10" ht="12.75">
      <c r="A20" s="159"/>
      <c r="B20" s="177"/>
      <c r="C20" s="160"/>
      <c r="D20" s="160"/>
      <c r="E20" s="160"/>
      <c r="F20" s="160"/>
      <c r="G20" s="160"/>
      <c r="H20" s="160"/>
      <c r="I20" s="160"/>
      <c r="J20" s="164"/>
    </row>
    <row r="21" spans="1:10" ht="12.75">
      <c r="A21" s="159"/>
      <c r="B21" s="177"/>
      <c r="C21" s="160"/>
      <c r="D21" s="160"/>
      <c r="E21" s="160"/>
      <c r="F21" s="160"/>
      <c r="G21" s="160"/>
      <c r="H21" s="160"/>
      <c r="I21" s="160"/>
      <c r="J21" s="164"/>
    </row>
    <row r="22" spans="1:10" ht="12.75">
      <c r="A22" s="159"/>
      <c r="B22" s="160"/>
      <c r="C22" s="160"/>
      <c r="D22" s="160"/>
      <c r="E22" s="160"/>
      <c r="F22" s="160"/>
      <c r="G22" s="160"/>
      <c r="H22" s="160"/>
      <c r="I22" s="160"/>
      <c r="J22" s="164"/>
    </row>
    <row r="23" spans="1:10" ht="12.75">
      <c r="A23" s="159"/>
      <c r="B23" s="177"/>
      <c r="C23" s="160"/>
      <c r="D23" s="160"/>
      <c r="E23" s="160"/>
      <c r="F23" s="160"/>
      <c r="G23" s="160"/>
      <c r="H23" s="160"/>
      <c r="I23" s="160"/>
      <c r="J23" s="164"/>
    </row>
    <row r="24" spans="1:10" ht="12.75">
      <c r="A24" s="159"/>
      <c r="B24" s="177"/>
      <c r="C24" s="160"/>
      <c r="D24" s="160"/>
      <c r="E24" s="160"/>
      <c r="F24" s="160"/>
      <c r="G24" s="160"/>
      <c r="H24" s="160"/>
      <c r="I24" s="160"/>
      <c r="J24" s="164"/>
    </row>
    <row r="25" spans="1:10" ht="12.75">
      <c r="A25" s="159"/>
      <c r="B25" s="160"/>
      <c r="C25" s="160"/>
      <c r="D25" s="160"/>
      <c r="E25" s="160"/>
      <c r="F25" s="160"/>
      <c r="G25" s="160"/>
      <c r="H25" s="160"/>
      <c r="I25" s="160"/>
      <c r="J25" s="164"/>
    </row>
    <row r="26" spans="1:10" ht="12.75">
      <c r="A26" s="159"/>
      <c r="B26" s="160"/>
      <c r="C26" s="160"/>
      <c r="D26" s="160"/>
      <c r="E26" s="160"/>
      <c r="F26" s="160"/>
      <c r="G26" s="160"/>
      <c r="H26" s="160"/>
      <c r="I26" s="160"/>
      <c r="J26" s="164"/>
    </row>
    <row r="27" spans="1:10" ht="12.75">
      <c r="A27" s="159"/>
      <c r="B27" s="307"/>
      <c r="C27" s="160"/>
      <c r="D27" s="160"/>
      <c r="E27" s="160"/>
      <c r="F27" s="160"/>
      <c r="G27" s="160"/>
      <c r="H27" s="160"/>
      <c r="I27" s="160"/>
      <c r="J27" s="164"/>
    </row>
    <row r="28" spans="1:10" ht="12.75">
      <c r="A28" s="159"/>
      <c r="B28" s="307"/>
      <c r="C28" s="160"/>
      <c r="D28" s="160"/>
      <c r="E28" s="160"/>
      <c r="F28" s="160"/>
      <c r="G28" s="160"/>
      <c r="H28" s="160"/>
      <c r="I28" s="160"/>
      <c r="J28" s="164"/>
    </row>
    <row r="29" spans="1:10" ht="12.75">
      <c r="A29" s="159"/>
      <c r="B29" s="160"/>
      <c r="C29" s="160"/>
      <c r="D29" s="160"/>
      <c r="E29" s="160"/>
      <c r="F29" s="160"/>
      <c r="G29" s="160"/>
      <c r="H29" s="160"/>
      <c r="I29" s="160"/>
      <c r="J29" s="164"/>
    </row>
    <row r="30" spans="1:10" ht="12.75">
      <c r="A30" s="159"/>
      <c r="B30" s="160"/>
      <c r="C30" s="160"/>
      <c r="D30" s="160"/>
      <c r="E30" s="160"/>
      <c r="F30" s="160"/>
      <c r="G30" s="160"/>
      <c r="H30" s="160"/>
      <c r="I30" s="160"/>
      <c r="J30" s="164"/>
    </row>
    <row r="31" spans="1:10" ht="12.75">
      <c r="A31" s="159"/>
      <c r="B31" s="160"/>
      <c r="C31" s="160"/>
      <c r="D31" s="160"/>
      <c r="E31" s="160"/>
      <c r="F31" s="160"/>
      <c r="G31" s="160"/>
      <c r="H31" s="160"/>
      <c r="I31" s="160"/>
      <c r="J31" s="164"/>
    </row>
    <row r="32" spans="1:10" ht="12.75">
      <c r="A32" s="159"/>
      <c r="B32" s="160"/>
      <c r="C32" s="160"/>
      <c r="D32" s="160"/>
      <c r="E32" s="160"/>
      <c r="F32" s="160"/>
      <c r="G32" s="160"/>
      <c r="H32" s="160"/>
      <c r="I32" s="160"/>
      <c r="J32" s="164"/>
    </row>
    <row r="33" spans="1:10" ht="12.75">
      <c r="A33" s="159"/>
      <c r="B33" s="167"/>
      <c r="C33" s="160"/>
      <c r="D33" s="160"/>
      <c r="E33" s="162"/>
      <c r="F33" s="162"/>
      <c r="G33" s="162"/>
      <c r="H33" s="162"/>
      <c r="I33" s="162"/>
      <c r="J33" s="164"/>
    </row>
    <row r="34" spans="1:10" ht="12.75">
      <c r="A34" s="159"/>
      <c r="B34" s="160"/>
      <c r="C34" s="160"/>
      <c r="D34" s="160"/>
      <c r="E34" s="166"/>
      <c r="F34" s="160"/>
      <c r="G34" s="160"/>
      <c r="H34" s="160"/>
      <c r="I34" s="160"/>
      <c r="J34" s="164"/>
    </row>
    <row r="35" spans="1:10" ht="12.75">
      <c r="A35" s="159"/>
      <c r="B35" s="160"/>
      <c r="C35" s="160"/>
      <c r="D35" s="160"/>
      <c r="E35" s="160"/>
      <c r="F35" s="160"/>
      <c r="G35" s="160"/>
      <c r="H35" s="160"/>
      <c r="I35" s="160"/>
      <c r="J35" s="164"/>
    </row>
    <row r="36" spans="1:10" ht="12.75">
      <c r="A36" s="159"/>
      <c r="B36" s="160"/>
      <c r="C36" s="160"/>
      <c r="D36" s="160"/>
      <c r="E36" s="160"/>
      <c r="F36" s="160"/>
      <c r="G36" s="160"/>
      <c r="H36" s="160"/>
      <c r="I36" s="160"/>
      <c r="J36" s="164"/>
    </row>
    <row r="37" spans="1:10" ht="12.75">
      <c r="A37" s="159"/>
      <c r="B37" s="160"/>
      <c r="C37" s="160"/>
      <c r="D37" s="160"/>
      <c r="E37" s="160"/>
      <c r="F37" s="160"/>
      <c r="G37" s="160"/>
      <c r="H37" s="160"/>
      <c r="I37" s="160"/>
      <c r="J37" s="164"/>
    </row>
    <row r="38" spans="1:10" ht="12.75">
      <c r="A38" s="159"/>
      <c r="B38" s="160"/>
      <c r="C38" s="160"/>
      <c r="D38" s="160"/>
      <c r="E38" s="160"/>
      <c r="F38" s="160"/>
      <c r="G38" s="160"/>
      <c r="H38" s="160"/>
      <c r="I38" s="160"/>
      <c r="J38" s="164"/>
    </row>
    <row r="39" spans="1:10" ht="12.75">
      <c r="A39" s="159"/>
      <c r="B39" s="160"/>
      <c r="C39" s="160"/>
      <c r="D39" s="160"/>
      <c r="E39" s="160"/>
      <c r="F39" s="160"/>
      <c r="G39" s="160"/>
      <c r="H39" s="160"/>
      <c r="I39" s="160"/>
      <c r="J39" s="164"/>
    </row>
    <row r="40" spans="1:10" ht="12.75">
      <c r="A40" s="159"/>
      <c r="B40" s="160"/>
      <c r="C40" s="160"/>
      <c r="D40" s="160"/>
      <c r="E40" s="160"/>
      <c r="F40" s="160"/>
      <c r="G40" s="160"/>
      <c r="H40" s="160"/>
      <c r="I40" s="160"/>
      <c r="J40" s="164"/>
    </row>
    <row r="41" spans="1:10" ht="12.75">
      <c r="A41" s="159"/>
      <c r="B41" s="160"/>
      <c r="C41" s="160"/>
      <c r="D41" s="160"/>
      <c r="E41" s="160"/>
      <c r="F41" s="160"/>
      <c r="G41" s="160"/>
      <c r="H41" s="160"/>
      <c r="I41" s="160"/>
      <c r="J41" s="164"/>
    </row>
    <row r="42" spans="1:10" ht="12.75">
      <c r="A42" s="159"/>
      <c r="B42" s="161"/>
      <c r="C42" s="161"/>
      <c r="D42" s="168"/>
      <c r="E42" s="168"/>
      <c r="F42" s="158"/>
      <c r="G42" s="169"/>
      <c r="H42" s="169"/>
      <c r="I42" s="160"/>
      <c r="J42" s="164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4"/>
    </row>
    <row r="44" spans="1:10" ht="12.75">
      <c r="A44" s="159"/>
      <c r="B44" s="160"/>
      <c r="C44" s="160"/>
      <c r="D44" s="160"/>
      <c r="E44" s="160"/>
      <c r="F44" s="160"/>
      <c r="G44" s="160"/>
      <c r="H44" s="160"/>
      <c r="I44" s="160"/>
      <c r="J44" s="164"/>
    </row>
    <row r="45" spans="1:10" ht="12.75">
      <c r="A45" s="159"/>
      <c r="B45" s="160"/>
      <c r="C45" s="160"/>
      <c r="D45" s="170"/>
      <c r="E45" s="170"/>
      <c r="F45" s="160"/>
      <c r="G45" s="160"/>
      <c r="H45" s="160"/>
      <c r="I45" s="160"/>
      <c r="J45" s="164"/>
    </row>
    <row r="46" spans="1:10" ht="12.75">
      <c r="A46" s="159"/>
      <c r="B46" s="160"/>
      <c r="C46" s="160"/>
      <c r="D46" s="381" t="s">
        <v>135</v>
      </c>
      <c r="E46" s="381"/>
      <c r="F46" s="381"/>
      <c r="G46" s="160"/>
      <c r="H46" s="160"/>
      <c r="I46" s="160"/>
      <c r="J46" s="164"/>
    </row>
    <row r="47" spans="1:10" ht="12.75">
      <c r="A47" s="159"/>
      <c r="B47" s="160"/>
      <c r="C47" s="160"/>
      <c r="D47" s="161" t="s">
        <v>323</v>
      </c>
      <c r="F47" s="160"/>
      <c r="G47" s="170"/>
      <c r="H47" s="170"/>
      <c r="I47" s="160"/>
      <c r="J47" s="164"/>
    </row>
    <row r="48" spans="1:10" ht="12.75">
      <c r="A48" s="159"/>
      <c r="B48" s="381" t="s">
        <v>136</v>
      </c>
      <c r="C48" s="381"/>
      <c r="D48" s="160"/>
      <c r="E48" s="160"/>
      <c r="F48" s="160"/>
      <c r="G48" s="388" t="s">
        <v>137</v>
      </c>
      <c r="H48" s="388"/>
      <c r="I48" s="160"/>
      <c r="J48" s="164"/>
    </row>
    <row r="49" spans="1:10" ht="12.75">
      <c r="A49" s="159"/>
      <c r="B49" s="381" t="s">
        <v>138</v>
      </c>
      <c r="C49" s="381"/>
      <c r="D49" s="171"/>
      <c r="E49" s="171"/>
      <c r="F49" s="171"/>
      <c r="G49" s="382" t="s">
        <v>322</v>
      </c>
      <c r="H49" s="382"/>
      <c r="I49" s="160"/>
      <c r="J49" s="164"/>
    </row>
    <row r="50" spans="1:10" ht="12.75">
      <c r="A50" s="159"/>
      <c r="B50" s="381" t="s">
        <v>139</v>
      </c>
      <c r="C50" s="381"/>
      <c r="D50" s="160"/>
      <c r="E50" s="160"/>
      <c r="F50" s="160"/>
      <c r="G50" s="160"/>
      <c r="H50" s="160"/>
      <c r="I50" s="160"/>
      <c r="J50" s="172"/>
    </row>
    <row r="51" spans="1:10" ht="12.75">
      <c r="A51" s="173"/>
      <c r="B51" s="174"/>
      <c r="C51" s="174"/>
      <c r="D51" s="174"/>
      <c r="E51" s="174"/>
      <c r="F51" s="174"/>
      <c r="G51" s="174"/>
      <c r="H51" s="174"/>
      <c r="I51" s="174"/>
      <c r="J51" s="175"/>
    </row>
  </sheetData>
  <sheetProtection password="CE80" sheet="1"/>
  <mergeCells count="8">
    <mergeCell ref="B49:C49"/>
    <mergeCell ref="G49:H49"/>
    <mergeCell ref="B50:C50"/>
    <mergeCell ref="A2:J2"/>
    <mergeCell ref="A3:J3"/>
    <mergeCell ref="D46:F46"/>
    <mergeCell ref="B48:C48"/>
    <mergeCell ref="G48:H48"/>
  </mergeCells>
  <printOptions/>
  <pageMargins left="0.75" right="0.69" top="1" bottom="1" header="0.5" footer="0.5"/>
  <pageSetup horizontalDpi="300" verticalDpi="300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.28125" style="0" customWidth="1"/>
    <col min="2" max="2" width="7.28125" style="0" customWidth="1"/>
    <col min="3" max="3" width="42.140625" style="0" bestFit="1" customWidth="1"/>
    <col min="4" max="4" width="12.7109375" style="0" customWidth="1"/>
    <col min="5" max="5" width="13.8515625" style="0" customWidth="1"/>
    <col min="7" max="7" width="10.7109375" style="0" bestFit="1" customWidth="1"/>
  </cols>
  <sheetData>
    <row r="1" spans="1:5" ht="15.75">
      <c r="A1" s="389" t="s">
        <v>129</v>
      </c>
      <c r="B1" s="389"/>
      <c r="C1" s="389"/>
      <c r="D1" s="389"/>
      <c r="E1" s="389"/>
    </row>
    <row r="2" spans="1:5" ht="18">
      <c r="A2" s="390" t="s">
        <v>312</v>
      </c>
      <c r="B2" s="390"/>
      <c r="C2" s="390"/>
      <c r="D2" s="390"/>
      <c r="E2" s="390"/>
    </row>
    <row r="4" spans="1:5" ht="14.25">
      <c r="A4" s="181" t="s">
        <v>143</v>
      </c>
      <c r="B4" s="181" t="s">
        <v>144</v>
      </c>
      <c r="C4" s="182"/>
      <c r="D4" s="391" t="s">
        <v>145</v>
      </c>
      <c r="E4" s="392"/>
    </row>
    <row r="5" spans="1:5" ht="14.25">
      <c r="A5" s="181" t="s">
        <v>146</v>
      </c>
      <c r="B5" s="181" t="s">
        <v>147</v>
      </c>
      <c r="C5" s="181" t="s">
        <v>148</v>
      </c>
      <c r="D5" s="181" t="s">
        <v>149</v>
      </c>
      <c r="E5" s="181" t="s">
        <v>150</v>
      </c>
    </row>
    <row r="6" spans="1:5" ht="14.25">
      <c r="A6" s="183"/>
      <c r="B6" s="184"/>
      <c r="C6" s="185" t="s">
        <v>151</v>
      </c>
      <c r="D6" s="186"/>
      <c r="E6" s="187"/>
    </row>
    <row r="7" spans="1:5" ht="12.75">
      <c r="A7" s="188"/>
      <c r="B7" s="189">
        <v>444</v>
      </c>
      <c r="C7" s="190" t="s">
        <v>152</v>
      </c>
      <c r="D7" s="191">
        <v>429104</v>
      </c>
      <c r="E7" s="192"/>
    </row>
    <row r="8" spans="1:5" ht="12.75">
      <c r="A8" s="188"/>
      <c r="B8" s="189">
        <v>442</v>
      </c>
      <c r="C8" s="190" t="s">
        <v>320</v>
      </c>
      <c r="D8" s="191"/>
      <c r="E8" s="192">
        <v>27846</v>
      </c>
    </row>
    <row r="9" spans="1:5" ht="12.75">
      <c r="A9" s="188"/>
      <c r="B9" s="189">
        <v>431</v>
      </c>
      <c r="C9" s="190" t="s">
        <v>153</v>
      </c>
      <c r="D9" s="191"/>
      <c r="E9" s="192">
        <v>42814</v>
      </c>
    </row>
    <row r="10" spans="1:5" ht="12.75">
      <c r="A10" s="188"/>
      <c r="B10" s="189">
        <v>447</v>
      </c>
      <c r="C10" s="190" t="s">
        <v>154</v>
      </c>
      <c r="D10" s="191"/>
      <c r="E10" s="192">
        <v>135406</v>
      </c>
    </row>
    <row r="11" spans="1:5" ht="14.25">
      <c r="A11" s="188"/>
      <c r="B11" s="189"/>
      <c r="C11" s="193" t="s">
        <v>155</v>
      </c>
      <c r="D11" s="194">
        <f>SUM(D7:D10)</f>
        <v>429104</v>
      </c>
      <c r="E11" s="195">
        <f>SUM(E7:E10)</f>
        <v>206066</v>
      </c>
    </row>
    <row r="12" spans="1:5" ht="12.75">
      <c r="A12" s="188"/>
      <c r="B12" s="189"/>
      <c r="C12" s="190"/>
      <c r="D12" s="191"/>
      <c r="E12" s="192"/>
    </row>
    <row r="13" spans="1:7" ht="12.75">
      <c r="A13" s="188"/>
      <c r="B13" s="189"/>
      <c r="C13" s="196" t="s">
        <v>156</v>
      </c>
      <c r="D13" s="194">
        <f>D17+D25+D30+D35+D43+D48</f>
        <v>18879629</v>
      </c>
      <c r="E13" s="192"/>
      <c r="G13" s="235"/>
    </row>
    <row r="14" spans="1:5" ht="12.75">
      <c r="A14" s="188"/>
      <c r="B14" s="189"/>
      <c r="C14" s="190"/>
      <c r="D14" s="191"/>
      <c r="E14" s="192"/>
    </row>
    <row r="15" spans="1:7" ht="14.25">
      <c r="A15" s="197">
        <v>1</v>
      </c>
      <c r="B15" s="189"/>
      <c r="C15" s="198" t="s">
        <v>157</v>
      </c>
      <c r="D15" s="191"/>
      <c r="E15" s="192"/>
      <c r="G15" s="235"/>
    </row>
    <row r="16" spans="1:7" ht="12.75">
      <c r="A16" s="188"/>
      <c r="B16" s="189">
        <v>605</v>
      </c>
      <c r="C16" s="190" t="s">
        <v>158</v>
      </c>
      <c r="D16" s="191">
        <f>9369966+627102+1512829</f>
        <v>11509897</v>
      </c>
      <c r="E16" s="192"/>
      <c r="G16" s="235"/>
    </row>
    <row r="17" spans="1:5" ht="14.25">
      <c r="A17" s="188"/>
      <c r="B17" s="189"/>
      <c r="C17" s="193" t="s">
        <v>155</v>
      </c>
      <c r="D17" s="194">
        <f>SUM(D16:D16)</f>
        <v>11509897</v>
      </c>
      <c r="E17" s="192"/>
    </row>
    <row r="18" spans="1:5" ht="12.75">
      <c r="A18" s="188"/>
      <c r="B18" s="189"/>
      <c r="C18" s="190"/>
      <c r="D18" s="191"/>
      <c r="E18" s="192"/>
    </row>
    <row r="19" spans="1:5" ht="14.25">
      <c r="A19" s="197">
        <v>3</v>
      </c>
      <c r="B19" s="189"/>
      <c r="C19" s="198" t="s">
        <v>159</v>
      </c>
      <c r="D19" s="191"/>
      <c r="E19" s="192"/>
    </row>
    <row r="20" spans="1:5" ht="12.75">
      <c r="A20" s="188"/>
      <c r="B20" s="189">
        <v>618</v>
      </c>
      <c r="C20" s="190" t="s">
        <v>160</v>
      </c>
      <c r="D20" s="191">
        <v>366181</v>
      </c>
      <c r="E20" s="192"/>
    </row>
    <row r="21" spans="1:5" ht="12.75">
      <c r="A21" s="188"/>
      <c r="B21" s="189">
        <v>627</v>
      </c>
      <c r="C21" s="190" t="s">
        <v>161</v>
      </c>
      <c r="D21" s="191">
        <v>949704</v>
      </c>
      <c r="E21" s="192"/>
    </row>
    <row r="22" spans="1:5" ht="12.75">
      <c r="A22" s="188"/>
      <c r="B22" s="189">
        <v>613</v>
      </c>
      <c r="C22" s="190" t="s">
        <v>240</v>
      </c>
      <c r="D22" s="191">
        <v>300000</v>
      </c>
      <c r="E22" s="192"/>
    </row>
    <row r="23" spans="1:5" ht="12.75">
      <c r="A23" s="188"/>
      <c r="B23" s="189">
        <v>618</v>
      </c>
      <c r="C23" s="190" t="s">
        <v>293</v>
      </c>
      <c r="D23" s="191">
        <v>323989</v>
      </c>
      <c r="E23" s="192"/>
    </row>
    <row r="24" spans="1:7" ht="12.75">
      <c r="A24" s="188"/>
      <c r="B24" s="189">
        <v>616</v>
      </c>
      <c r="C24" s="190" t="s">
        <v>294</v>
      </c>
      <c r="D24" s="191"/>
      <c r="E24" s="192"/>
      <c r="G24" s="235"/>
    </row>
    <row r="25" spans="1:5" ht="14.25">
      <c r="A25" s="188"/>
      <c r="B25" s="189"/>
      <c r="C25" s="193" t="s">
        <v>155</v>
      </c>
      <c r="D25" s="194">
        <f>SUM(D20:D24)</f>
        <v>1939874</v>
      </c>
      <c r="E25" s="192"/>
    </row>
    <row r="26" spans="1:5" ht="14.25">
      <c r="A26" s="199"/>
      <c r="B26" s="200"/>
      <c r="C26" s="201"/>
      <c r="D26" s="202"/>
      <c r="E26" s="203"/>
    </row>
    <row r="27" spans="1:5" ht="14.25">
      <c r="A27" s="204">
        <v>4</v>
      </c>
      <c r="B27" s="200"/>
      <c r="C27" s="205" t="s">
        <v>162</v>
      </c>
      <c r="D27" s="202"/>
      <c r="E27" s="203"/>
    </row>
    <row r="28" spans="1:5" ht="12.75">
      <c r="A28" s="188"/>
      <c r="B28" s="189">
        <v>641</v>
      </c>
      <c r="C28" s="176" t="s">
        <v>237</v>
      </c>
      <c r="D28" s="191">
        <v>1771329</v>
      </c>
      <c r="E28" s="192"/>
    </row>
    <row r="29" spans="1:5" ht="12.75">
      <c r="A29" s="188"/>
      <c r="B29" s="189">
        <v>644</v>
      </c>
      <c r="C29" s="176" t="s">
        <v>238</v>
      </c>
      <c r="D29" s="191">
        <v>295822</v>
      </c>
      <c r="E29" s="192"/>
    </row>
    <row r="30" spans="1:5" ht="14.25">
      <c r="A30" s="188"/>
      <c r="B30" s="189"/>
      <c r="C30" s="193" t="s">
        <v>155</v>
      </c>
      <c r="D30" s="194">
        <f>SUM(D28:D29)</f>
        <v>2067151</v>
      </c>
      <c r="E30" s="192"/>
    </row>
    <row r="31" spans="1:5" ht="14.25">
      <c r="A31" s="199"/>
      <c r="B31" s="200"/>
      <c r="C31" s="201"/>
      <c r="D31" s="202"/>
      <c r="E31" s="203"/>
    </row>
    <row r="32" spans="1:5" ht="14.25">
      <c r="A32" s="197">
        <v>5</v>
      </c>
      <c r="B32" s="189"/>
      <c r="C32" s="198" t="s">
        <v>163</v>
      </c>
      <c r="D32" s="191"/>
      <c r="E32" s="192"/>
    </row>
    <row r="33" spans="1:5" ht="12.75">
      <c r="A33" s="188"/>
      <c r="B33" s="189">
        <v>638</v>
      </c>
      <c r="C33" s="176" t="s">
        <v>241</v>
      </c>
      <c r="D33" s="191">
        <v>94360</v>
      </c>
      <c r="E33" s="192"/>
    </row>
    <row r="34" spans="1:5" ht="12.75">
      <c r="A34" s="188"/>
      <c r="B34" s="189">
        <v>638</v>
      </c>
      <c r="C34" s="190" t="s">
        <v>321</v>
      </c>
      <c r="D34" s="191">
        <f>705028+2088680</f>
        <v>2793708</v>
      </c>
      <c r="E34" s="192"/>
    </row>
    <row r="35" spans="1:5" ht="14.25">
      <c r="A35" s="188"/>
      <c r="B35" s="189"/>
      <c r="C35" s="193" t="s">
        <v>155</v>
      </c>
      <c r="D35" s="194">
        <f>SUM(D33:D34)</f>
        <v>2888068</v>
      </c>
      <c r="E35" s="192"/>
    </row>
    <row r="36" spans="1:5" ht="14.25">
      <c r="A36" s="199"/>
      <c r="B36" s="200"/>
      <c r="C36" s="201"/>
      <c r="D36" s="202"/>
      <c r="E36" s="203"/>
    </row>
    <row r="37" spans="1:5" ht="14.25">
      <c r="A37" s="197">
        <v>6</v>
      </c>
      <c r="B37" s="189"/>
      <c r="C37" s="198" t="s">
        <v>164</v>
      </c>
      <c r="D37" s="191"/>
      <c r="E37" s="192"/>
    </row>
    <row r="38" spans="1:5" ht="12.75">
      <c r="A38" s="188"/>
      <c r="B38" s="180">
        <v>618</v>
      </c>
      <c r="C38" s="176" t="s">
        <v>292</v>
      </c>
      <c r="D38" s="191"/>
      <c r="E38" s="192"/>
    </row>
    <row r="39" spans="1:5" ht="12.75">
      <c r="A39" s="188"/>
      <c r="B39" s="180">
        <v>628</v>
      </c>
      <c r="C39" s="176" t="s">
        <v>242</v>
      </c>
      <c r="D39" s="191">
        <v>100965</v>
      </c>
      <c r="E39" s="192"/>
    </row>
    <row r="40" spans="1:5" ht="12.75">
      <c r="A40" s="188"/>
      <c r="B40" s="180">
        <v>669</v>
      </c>
      <c r="C40" s="176" t="s">
        <v>301</v>
      </c>
      <c r="D40" s="191">
        <v>27800</v>
      </c>
      <c r="E40" s="192"/>
    </row>
    <row r="41" spans="1:5" ht="12.75">
      <c r="A41" s="188"/>
      <c r="B41" s="180">
        <v>628</v>
      </c>
      <c r="C41" s="177" t="s">
        <v>300</v>
      </c>
      <c r="D41" s="191">
        <v>52091</v>
      </c>
      <c r="E41" s="192"/>
    </row>
    <row r="42" spans="1:5" ht="12.75">
      <c r="A42" s="188"/>
      <c r="B42" s="180">
        <v>625</v>
      </c>
      <c r="C42" s="176" t="s">
        <v>295</v>
      </c>
      <c r="D42" s="191">
        <v>29255</v>
      </c>
      <c r="E42" s="192"/>
    </row>
    <row r="43" spans="1:5" ht="14.25">
      <c r="A43" s="188"/>
      <c r="B43" s="189"/>
      <c r="C43" s="193" t="s">
        <v>155</v>
      </c>
      <c r="D43" s="194">
        <f>SUM(D38:D42)</f>
        <v>210111</v>
      </c>
      <c r="E43" s="192"/>
    </row>
    <row r="44" spans="1:5" ht="14.25">
      <c r="A44" s="199"/>
      <c r="B44" s="200"/>
      <c r="C44" s="201"/>
      <c r="D44" s="202"/>
      <c r="E44" s="203"/>
    </row>
    <row r="45" spans="1:5" ht="14.25">
      <c r="A45" s="197">
        <v>7</v>
      </c>
      <c r="B45" s="189"/>
      <c r="C45" s="198" t="s">
        <v>165</v>
      </c>
      <c r="D45" s="191"/>
      <c r="E45" s="192"/>
    </row>
    <row r="46" spans="1:5" ht="12.75">
      <c r="A46" s="188"/>
      <c r="B46" s="189">
        <v>681</v>
      </c>
      <c r="C46" s="176" t="s">
        <v>239</v>
      </c>
      <c r="D46" s="191">
        <v>264528</v>
      </c>
      <c r="E46" s="192"/>
    </row>
    <row r="47" spans="1:5" ht="12.75">
      <c r="A47" s="188"/>
      <c r="B47" s="189"/>
      <c r="C47" s="190"/>
      <c r="D47" s="191"/>
      <c r="E47" s="192"/>
    </row>
    <row r="48" spans="1:5" ht="14.25">
      <c r="A48" s="206"/>
      <c r="B48" s="207"/>
      <c r="C48" s="193" t="s">
        <v>155</v>
      </c>
      <c r="D48" s="194">
        <f>D46+D47</f>
        <v>264528</v>
      </c>
      <c r="E48" s="192"/>
    </row>
    <row r="49" spans="1:5" ht="12.75">
      <c r="A49" s="208"/>
      <c r="B49" s="209"/>
      <c r="C49" s="209"/>
      <c r="D49" s="210"/>
      <c r="E49" s="211"/>
    </row>
    <row r="51" spans="4:5" ht="12.75">
      <c r="D51" s="379" t="s">
        <v>235</v>
      </c>
      <c r="E51" s="379"/>
    </row>
    <row r="52" spans="4:5" ht="12.75">
      <c r="D52" s="379" t="s">
        <v>322</v>
      </c>
      <c r="E52" s="379"/>
    </row>
  </sheetData>
  <sheetProtection password="CE80" sheet="1"/>
  <mergeCells count="5">
    <mergeCell ref="D52:E52"/>
    <mergeCell ref="A1:E1"/>
    <mergeCell ref="A2:E2"/>
    <mergeCell ref="D4:E4"/>
    <mergeCell ref="D51:E51"/>
  </mergeCells>
  <printOptions/>
  <pageMargins left="0.7480314960629921" right="0.7480314960629921" top="0.62" bottom="0.69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3">
      <selection activeCell="I19" sqref="I19"/>
    </sheetView>
  </sheetViews>
  <sheetFormatPr defaultColWidth="9.140625" defaultRowHeight="12.75"/>
  <cols>
    <col min="1" max="1" width="3.00390625" style="0" bestFit="1" customWidth="1"/>
    <col min="2" max="2" width="52.7109375" style="0" bestFit="1" customWidth="1"/>
    <col min="3" max="3" width="3.00390625" style="0" bestFit="1" customWidth="1"/>
    <col min="4" max="4" width="13.140625" style="0" bestFit="1" customWidth="1"/>
    <col min="5" max="5" width="3.00390625" style="0" bestFit="1" customWidth="1"/>
    <col min="6" max="6" width="14.140625" style="0" customWidth="1"/>
  </cols>
  <sheetData>
    <row r="1" spans="1:6" ht="14.25">
      <c r="A1" s="395" t="s">
        <v>166</v>
      </c>
      <c r="B1" s="395"/>
      <c r="C1" s="395"/>
      <c r="D1" s="395"/>
      <c r="E1" s="395"/>
      <c r="F1" s="395"/>
    </row>
    <row r="2" spans="1:6" ht="14.25">
      <c r="A2" s="178"/>
      <c r="B2" s="212" t="s">
        <v>142</v>
      </c>
      <c r="C2" s="178"/>
      <c r="D2" s="396" t="s">
        <v>167</v>
      </c>
      <c r="E2" s="396"/>
      <c r="F2" s="396"/>
    </row>
    <row r="3" spans="1:6" ht="14.25">
      <c r="A3" s="178"/>
      <c r="B3" t="s">
        <v>236</v>
      </c>
      <c r="C3" s="178"/>
      <c r="D3" s="396" t="s">
        <v>313</v>
      </c>
      <c r="E3" s="396"/>
      <c r="F3" s="396"/>
    </row>
    <row r="4" spans="1:5" ht="11.25" customHeight="1">
      <c r="A4" s="178"/>
      <c r="B4" t="s">
        <v>168</v>
      </c>
      <c r="C4" s="178"/>
      <c r="E4" s="178"/>
    </row>
    <row r="5" spans="1:6" ht="12.75">
      <c r="A5" s="228" t="s">
        <v>143</v>
      </c>
      <c r="B5" s="229" t="s">
        <v>169</v>
      </c>
      <c r="C5" s="229" t="s">
        <v>143</v>
      </c>
      <c r="D5" s="229" t="s">
        <v>170</v>
      </c>
      <c r="E5" s="229" t="s">
        <v>143</v>
      </c>
      <c r="F5" s="230" t="s">
        <v>171</v>
      </c>
    </row>
    <row r="6" spans="1:6" ht="12.75">
      <c r="A6" s="179"/>
      <c r="B6" s="160" t="s">
        <v>172</v>
      </c>
      <c r="C6" s="158">
        <v>1</v>
      </c>
      <c r="D6" s="217">
        <f>'Pasq. te ardhura shpenzime'!D8+'Pasq. te ardhura shpenzime'!D25</f>
        <v>21494810</v>
      </c>
      <c r="E6" s="158">
        <v>2</v>
      </c>
      <c r="F6" s="231">
        <f>D6</f>
        <v>21494810</v>
      </c>
    </row>
    <row r="7" spans="1:6" ht="12.75">
      <c r="A7" s="179"/>
      <c r="B7" s="160" t="s">
        <v>173</v>
      </c>
      <c r="C7" s="158">
        <v>3</v>
      </c>
      <c r="D7" s="217">
        <f>'Pasq. te ardhura shpenzime'!D19+'Pasq. te ardhura shpenzime'!D26</f>
        <v>-18894592</v>
      </c>
      <c r="E7" s="158">
        <v>4</v>
      </c>
      <c r="F7" s="231">
        <f>D7</f>
        <v>-18894592</v>
      </c>
    </row>
    <row r="8" spans="1:6" ht="12.75">
      <c r="A8" s="232"/>
      <c r="B8" s="219" t="s">
        <v>174</v>
      </c>
      <c r="C8" s="218"/>
      <c r="D8" s="220"/>
      <c r="E8" s="218">
        <v>5</v>
      </c>
      <c r="F8" s="233">
        <f>F9+F10+F11+F12+F13+F14+F15+F16+F17+F18+F19+F20+F21+F22+F23+F24+F25+F26+F27</f>
        <v>627102</v>
      </c>
    </row>
    <row r="9" spans="1:6" ht="12.75">
      <c r="A9" s="232" t="s">
        <v>175</v>
      </c>
      <c r="B9" s="219" t="s">
        <v>176</v>
      </c>
      <c r="C9" s="218"/>
      <c r="D9" s="220"/>
      <c r="E9" s="218">
        <v>6</v>
      </c>
      <c r="F9" s="233"/>
    </row>
    <row r="10" spans="1:6" ht="12.75">
      <c r="A10" s="232" t="s">
        <v>177</v>
      </c>
      <c r="B10" s="219" t="s">
        <v>178</v>
      </c>
      <c r="C10" s="218"/>
      <c r="D10" s="220"/>
      <c r="E10" s="218">
        <v>7</v>
      </c>
      <c r="F10" s="233"/>
    </row>
    <row r="11" spans="1:6" ht="24">
      <c r="A11" s="232" t="s">
        <v>179</v>
      </c>
      <c r="B11" s="223" t="s">
        <v>180</v>
      </c>
      <c r="C11" s="218"/>
      <c r="D11" s="220"/>
      <c r="E11" s="218">
        <v>8</v>
      </c>
      <c r="F11" s="233"/>
    </row>
    <row r="12" spans="1:6" ht="12.75">
      <c r="A12" s="232" t="s">
        <v>179</v>
      </c>
      <c r="B12" s="219" t="s">
        <v>181</v>
      </c>
      <c r="C12" s="218"/>
      <c r="D12" s="220"/>
      <c r="E12" s="218">
        <v>9</v>
      </c>
      <c r="F12" s="233"/>
    </row>
    <row r="13" spans="1:6" ht="12.75">
      <c r="A13" s="232" t="s">
        <v>182</v>
      </c>
      <c r="B13" s="219" t="s">
        <v>183</v>
      </c>
      <c r="C13" s="218"/>
      <c r="D13" s="220"/>
      <c r="E13" s="218">
        <v>10</v>
      </c>
      <c r="F13" s="233"/>
    </row>
    <row r="14" spans="1:6" ht="12.75">
      <c r="A14" s="232" t="s">
        <v>184</v>
      </c>
      <c r="B14" s="219" t="s">
        <v>185</v>
      </c>
      <c r="C14" s="218"/>
      <c r="D14" s="220"/>
      <c r="E14" s="218">
        <v>11</v>
      </c>
      <c r="F14" s="233"/>
    </row>
    <row r="15" spans="1:6" ht="24">
      <c r="A15" s="232" t="s">
        <v>186</v>
      </c>
      <c r="B15" s="223" t="s">
        <v>187</v>
      </c>
      <c r="C15" s="218"/>
      <c r="D15" s="220"/>
      <c r="E15" s="218">
        <v>12</v>
      </c>
      <c r="F15" s="233"/>
    </row>
    <row r="16" spans="1:6" ht="12.75">
      <c r="A16" s="232" t="s">
        <v>186</v>
      </c>
      <c r="B16" s="219" t="s">
        <v>188</v>
      </c>
      <c r="C16" s="218"/>
      <c r="D16" s="220"/>
      <c r="E16" s="218">
        <v>13</v>
      </c>
      <c r="F16" s="233"/>
    </row>
    <row r="17" spans="1:6" ht="12.75">
      <c r="A17" s="232" t="s">
        <v>189</v>
      </c>
      <c r="B17" s="219" t="s">
        <v>190</v>
      </c>
      <c r="C17" s="218"/>
      <c r="D17" s="220"/>
      <c r="E17" s="218">
        <v>14</v>
      </c>
      <c r="F17" s="233"/>
    </row>
    <row r="18" spans="1:6" ht="24">
      <c r="A18" s="232" t="s">
        <v>191</v>
      </c>
      <c r="B18" s="224" t="s">
        <v>192</v>
      </c>
      <c r="C18" s="225"/>
      <c r="D18" s="220"/>
      <c r="E18" s="218">
        <v>15</v>
      </c>
      <c r="F18" s="233"/>
    </row>
    <row r="19" spans="1:6" ht="12.75">
      <c r="A19" s="232" t="s">
        <v>193</v>
      </c>
      <c r="B19" s="219" t="s">
        <v>194</v>
      </c>
      <c r="C19" s="218"/>
      <c r="D19" s="220"/>
      <c r="E19" s="218">
        <v>16</v>
      </c>
      <c r="F19" s="233"/>
    </row>
    <row r="20" spans="1:6" ht="12.75">
      <c r="A20" s="232" t="s">
        <v>195</v>
      </c>
      <c r="B20" s="219" t="s">
        <v>196</v>
      </c>
      <c r="C20" s="218"/>
      <c r="D20" s="220"/>
      <c r="E20" s="218">
        <v>17</v>
      </c>
      <c r="F20" s="233"/>
    </row>
    <row r="21" spans="1:6" ht="12.75">
      <c r="A21" s="232" t="s">
        <v>197</v>
      </c>
      <c r="B21" s="219" t="s">
        <v>198</v>
      </c>
      <c r="C21" s="218"/>
      <c r="D21" s="220"/>
      <c r="E21" s="218">
        <v>18</v>
      </c>
      <c r="F21" s="233"/>
    </row>
    <row r="22" spans="1:6" ht="12.75">
      <c r="A22" s="232" t="s">
        <v>199</v>
      </c>
      <c r="B22" s="219" t="s">
        <v>200</v>
      </c>
      <c r="C22" s="218"/>
      <c r="D22" s="220"/>
      <c r="E22" s="218">
        <v>19</v>
      </c>
      <c r="F22" s="233"/>
    </row>
    <row r="23" spans="1:6" ht="12.75">
      <c r="A23" s="232" t="s">
        <v>201</v>
      </c>
      <c r="B23" s="219" t="s">
        <v>202</v>
      </c>
      <c r="C23" s="218"/>
      <c r="D23" s="220"/>
      <c r="E23" s="218">
        <v>20</v>
      </c>
      <c r="F23" s="233">
        <v>627102</v>
      </c>
    </row>
    <row r="24" spans="1:6" ht="24">
      <c r="A24" s="232" t="s">
        <v>203</v>
      </c>
      <c r="B24" s="223" t="s">
        <v>204</v>
      </c>
      <c r="C24" s="226"/>
      <c r="D24" s="220"/>
      <c r="E24" s="218">
        <v>21</v>
      </c>
      <c r="F24" s="233"/>
    </row>
    <row r="25" spans="1:6" ht="12.75">
      <c r="A25" s="232" t="s">
        <v>205</v>
      </c>
      <c r="B25" s="219" t="s">
        <v>206</v>
      </c>
      <c r="C25" s="218"/>
      <c r="D25" s="220"/>
      <c r="E25" s="218">
        <v>22</v>
      </c>
      <c r="F25" s="233"/>
    </row>
    <row r="26" spans="1:6" ht="24">
      <c r="A26" s="232" t="s">
        <v>207</v>
      </c>
      <c r="B26" s="223" t="s">
        <v>208</v>
      </c>
      <c r="C26" s="226"/>
      <c r="D26" s="220"/>
      <c r="E26" s="218">
        <v>23</v>
      </c>
      <c r="F26" s="233"/>
    </row>
    <row r="27" spans="1:6" ht="12.75">
      <c r="A27" s="232" t="s">
        <v>209</v>
      </c>
      <c r="B27" s="219" t="s">
        <v>210</v>
      </c>
      <c r="C27" s="218"/>
      <c r="D27" s="220"/>
      <c r="E27" s="218">
        <v>24</v>
      </c>
      <c r="F27" s="233"/>
    </row>
    <row r="28" spans="1:6" ht="12.75">
      <c r="A28" s="232"/>
      <c r="B28" s="223" t="s">
        <v>211</v>
      </c>
      <c r="C28" s="226"/>
      <c r="D28" s="222"/>
      <c r="E28" s="218"/>
      <c r="F28" s="233"/>
    </row>
    <row r="29" spans="1:6" ht="12.75">
      <c r="A29" s="232"/>
      <c r="B29" s="219" t="s">
        <v>212</v>
      </c>
      <c r="C29" s="218">
        <v>25</v>
      </c>
      <c r="D29" s="221"/>
      <c r="E29" s="218">
        <v>26</v>
      </c>
      <c r="F29" s="233"/>
    </row>
    <row r="30" spans="1:6" ht="12.75">
      <c r="A30" s="232"/>
      <c r="B30" s="223" t="s">
        <v>213</v>
      </c>
      <c r="C30" s="226">
        <v>27</v>
      </c>
      <c r="D30" s="221">
        <f>D6+D7</f>
        <v>2600218</v>
      </c>
      <c r="E30" s="218">
        <v>28</v>
      </c>
      <c r="F30" s="221">
        <f>F6+F7</f>
        <v>2600218</v>
      </c>
    </row>
    <row r="31" spans="1:6" ht="12.75">
      <c r="A31" s="232"/>
      <c r="B31" s="219" t="s">
        <v>214</v>
      </c>
      <c r="C31" s="218"/>
      <c r="D31" s="220"/>
      <c r="E31" s="218">
        <v>29</v>
      </c>
      <c r="F31" s="233"/>
    </row>
    <row r="32" spans="1:6" ht="12.75">
      <c r="A32" s="232"/>
      <c r="B32" s="223" t="s">
        <v>215</v>
      </c>
      <c r="C32" s="226"/>
      <c r="D32" s="220"/>
      <c r="E32" s="218">
        <v>30</v>
      </c>
      <c r="F32" s="233"/>
    </row>
    <row r="33" spans="1:6" ht="12.75">
      <c r="A33" s="232"/>
      <c r="B33" s="219" t="s">
        <v>216</v>
      </c>
      <c r="C33" s="218"/>
      <c r="D33" s="220"/>
      <c r="E33" s="218">
        <v>31</v>
      </c>
      <c r="F33" s="233"/>
    </row>
    <row r="34" spans="1:6" ht="12.75">
      <c r="A34" s="232"/>
      <c r="B34" s="223" t="s">
        <v>217</v>
      </c>
      <c r="C34" s="226">
        <v>32</v>
      </c>
      <c r="D34" s="222"/>
      <c r="E34" s="218">
        <v>33</v>
      </c>
      <c r="F34" s="233"/>
    </row>
    <row r="35" spans="1:6" ht="12.75">
      <c r="A35" s="232"/>
      <c r="B35" s="219" t="s">
        <v>218</v>
      </c>
      <c r="C35" s="218"/>
      <c r="D35" s="220"/>
      <c r="E35" s="218">
        <v>34</v>
      </c>
      <c r="F35" s="233"/>
    </row>
    <row r="36" spans="1:6" ht="12.75">
      <c r="A36" s="232"/>
      <c r="B36" s="227" t="s">
        <v>219</v>
      </c>
      <c r="C36" s="226"/>
      <c r="D36" s="220"/>
      <c r="E36" s="218">
        <v>35</v>
      </c>
      <c r="F36" s="233">
        <f>F30+F8</f>
        <v>3227320</v>
      </c>
    </row>
    <row r="37" spans="1:6" ht="12.75">
      <c r="A37" s="232"/>
      <c r="B37" s="219" t="s">
        <v>220</v>
      </c>
      <c r="C37" s="218"/>
      <c r="D37" s="220"/>
      <c r="E37" s="218">
        <v>36</v>
      </c>
      <c r="F37" s="233">
        <f>F36*0.1</f>
        <v>322732</v>
      </c>
    </row>
    <row r="38" spans="1:8" ht="12.75">
      <c r="A38" s="232"/>
      <c r="B38" s="223" t="s">
        <v>221</v>
      </c>
      <c r="C38" s="226">
        <v>37</v>
      </c>
      <c r="D38" s="222"/>
      <c r="E38" s="218">
        <v>38</v>
      </c>
      <c r="F38" s="233">
        <f>F30-F37</f>
        <v>2277486</v>
      </c>
      <c r="H38" s="235"/>
    </row>
    <row r="39" spans="1:6" ht="12.75">
      <c r="A39" s="232"/>
      <c r="B39" s="219" t="s">
        <v>222</v>
      </c>
      <c r="C39" s="218"/>
      <c r="D39" s="220"/>
      <c r="E39" s="218">
        <v>39</v>
      </c>
      <c r="F39" s="233">
        <v>0</v>
      </c>
    </row>
    <row r="40" spans="1:6" ht="12.75">
      <c r="A40" s="232"/>
      <c r="B40" s="223" t="s">
        <v>223</v>
      </c>
      <c r="C40" s="226"/>
      <c r="D40" s="220"/>
      <c r="E40" s="218">
        <v>40</v>
      </c>
      <c r="F40" s="233"/>
    </row>
    <row r="41" spans="1:7" ht="12.75">
      <c r="A41" s="232"/>
      <c r="B41" s="219" t="s">
        <v>224</v>
      </c>
      <c r="C41" s="218"/>
      <c r="D41" s="220"/>
      <c r="E41" s="218">
        <v>41</v>
      </c>
      <c r="G41" s="159"/>
    </row>
    <row r="42" spans="1:6" ht="12.75">
      <c r="A42" s="232"/>
      <c r="B42" s="223" t="s">
        <v>225</v>
      </c>
      <c r="C42" s="226"/>
      <c r="D42" s="220"/>
      <c r="E42" s="218">
        <v>42</v>
      </c>
      <c r="F42" s="233"/>
    </row>
    <row r="43" spans="1:6" ht="12.75">
      <c r="A43" s="232"/>
      <c r="B43" s="219" t="s">
        <v>226</v>
      </c>
      <c r="C43" s="218"/>
      <c r="D43" s="220"/>
      <c r="E43" s="218">
        <v>43</v>
      </c>
      <c r="F43" s="233">
        <f>F42*10%</f>
        <v>0</v>
      </c>
    </row>
    <row r="44" spans="1:6" ht="12.75">
      <c r="A44" s="232"/>
      <c r="B44" s="223" t="s">
        <v>227</v>
      </c>
      <c r="C44" s="226"/>
      <c r="D44" s="222"/>
      <c r="E44" s="218"/>
      <c r="F44" s="233"/>
    </row>
    <row r="45" spans="1:6" ht="12.75">
      <c r="A45" s="232"/>
      <c r="B45" s="219" t="s">
        <v>228</v>
      </c>
      <c r="C45" s="218">
        <v>44</v>
      </c>
      <c r="D45" s="222">
        <f>D46+D47+D48+D49</f>
        <v>264528</v>
      </c>
      <c r="E45" s="218">
        <v>45</v>
      </c>
      <c r="F45" s="233">
        <f>F46+F47+F48+F49</f>
        <v>264528</v>
      </c>
    </row>
    <row r="46" spans="1:6" ht="12.75">
      <c r="A46" s="232" t="s">
        <v>175</v>
      </c>
      <c r="B46" s="223" t="s">
        <v>229</v>
      </c>
      <c r="C46" s="226">
        <v>46</v>
      </c>
      <c r="D46" s="222"/>
      <c r="E46" s="218">
        <v>47</v>
      </c>
      <c r="F46" s="233">
        <f>D46</f>
        <v>0</v>
      </c>
    </row>
    <row r="47" spans="1:6" ht="12.75">
      <c r="A47" s="232" t="s">
        <v>177</v>
      </c>
      <c r="B47" s="219" t="s">
        <v>230</v>
      </c>
      <c r="C47" s="218">
        <v>48</v>
      </c>
      <c r="D47" s="222">
        <v>0</v>
      </c>
      <c r="E47" s="218">
        <v>49</v>
      </c>
      <c r="F47" s="233">
        <f>D47</f>
        <v>0</v>
      </c>
    </row>
    <row r="48" spans="1:6" ht="12.75">
      <c r="A48" s="232" t="s">
        <v>179</v>
      </c>
      <c r="B48" s="223" t="s">
        <v>231</v>
      </c>
      <c r="C48" s="226">
        <v>50</v>
      </c>
      <c r="D48" s="222">
        <v>24320</v>
      </c>
      <c r="E48" s="218">
        <v>51</v>
      </c>
      <c r="F48" s="233">
        <f>D48</f>
        <v>24320</v>
      </c>
    </row>
    <row r="49" spans="1:6" ht="12.75">
      <c r="A49" s="232" t="s">
        <v>182</v>
      </c>
      <c r="B49" s="219" t="s">
        <v>232</v>
      </c>
      <c r="C49" s="218">
        <v>52</v>
      </c>
      <c r="D49" s="222">
        <v>240208</v>
      </c>
      <c r="E49" s="218">
        <v>53</v>
      </c>
      <c r="F49" s="233">
        <f>D49</f>
        <v>240208</v>
      </c>
    </row>
    <row r="50" spans="1:6" ht="12.75">
      <c r="A50" s="232"/>
      <c r="B50" s="223" t="s">
        <v>233</v>
      </c>
      <c r="C50" s="226"/>
      <c r="D50" s="220"/>
      <c r="E50" s="218">
        <v>54</v>
      </c>
      <c r="F50" s="233">
        <v>12500</v>
      </c>
    </row>
    <row r="51" spans="1:6" ht="39.75">
      <c r="A51" s="179"/>
      <c r="B51" s="213" t="s">
        <v>234</v>
      </c>
      <c r="C51" s="214"/>
      <c r="D51" s="381" t="s">
        <v>235</v>
      </c>
      <c r="E51" s="381"/>
      <c r="F51" s="387"/>
    </row>
    <row r="52" spans="1:6" ht="12.75">
      <c r="A52" s="215"/>
      <c r="B52" s="234" t="s">
        <v>314</v>
      </c>
      <c r="C52" s="216"/>
      <c r="D52" s="393" t="s">
        <v>322</v>
      </c>
      <c r="E52" s="393"/>
      <c r="F52" s="394"/>
    </row>
    <row r="53" spans="1:6" ht="12.75">
      <c r="A53" s="158"/>
      <c r="B53" s="160"/>
      <c r="C53" s="158"/>
      <c r="D53" s="160"/>
      <c r="E53" s="158"/>
      <c r="F53" s="160"/>
    </row>
  </sheetData>
  <sheetProtection password="CE80" sheet="1"/>
  <mergeCells count="5">
    <mergeCell ref="D52:F52"/>
    <mergeCell ref="A1:F1"/>
    <mergeCell ref="D2:F2"/>
    <mergeCell ref="D3:F3"/>
    <mergeCell ref="D51:F51"/>
  </mergeCells>
  <printOptions/>
  <pageMargins left="0.75" right="0.75" top="0.2" bottom="0.52" header="0.15" footer="0.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elona</cp:lastModifiedBy>
  <cp:lastPrinted>2013-03-27T07:59:33Z</cp:lastPrinted>
  <dcterms:created xsi:type="dcterms:W3CDTF">2008-12-18T11:22:46Z</dcterms:created>
  <dcterms:modified xsi:type="dcterms:W3CDTF">2013-07-10T11:02:12Z</dcterms:modified>
  <cp:category/>
  <cp:version/>
  <cp:contentType/>
  <cp:contentStatus/>
</cp:coreProperties>
</file>