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8265" tabRatio="941" activeTab="0"/>
  </bookViews>
  <sheets>
    <sheet name="Faqja e pare" sheetId="1" r:id="rId1"/>
    <sheet name="AKTIVET" sheetId="2" r:id="rId2"/>
    <sheet name="DETYRIMET DHE KAPITALI" sheetId="3" r:id="rId3"/>
    <sheet name="Pasq. te ardhura shpenzime" sheetId="4" r:id="rId4"/>
    <sheet name="Pasqyra e fluksit te parase ind" sheetId="5" r:id="rId5"/>
    <sheet name="pasqyra e ndrysh.te kapitalit" sheetId="6" r:id="rId6"/>
    <sheet name="Faqe fundit" sheetId="7" r:id="rId7"/>
    <sheet name="Inventari i mallit" sheetId="8" r:id="rId8"/>
    <sheet name="Analiza e shpenzimeve" sheetId="9" r:id="rId9"/>
    <sheet name="Dek.Analitike" sheetId="10" r:id="rId10"/>
    <sheet name="Automjetet" sheetId="11" r:id="rId11"/>
    <sheet name="Ta ardhura nga aktiviteti" sheetId="12" r:id="rId12"/>
    <sheet name="Pasqyra Shpjeguese" sheetId="13" r:id="rId13"/>
  </sheets>
  <definedNames/>
  <calcPr fullCalcOnLoad="1"/>
</workbook>
</file>

<file path=xl/comments2.xml><?xml version="1.0" encoding="utf-8"?>
<comments xmlns="http://schemas.openxmlformats.org/spreadsheetml/2006/main">
  <authors>
    <author>User</author>
    <author>Klement</author>
  </authors>
  <commentList>
    <comment ref="C7" authorId="0">
      <text>
        <r>
          <rPr>
            <b/>
            <sz val="8"/>
            <rFont val="Tahoma"/>
            <family val="2"/>
          </rPr>
          <t>User:</t>
        </r>
        <r>
          <rPr>
            <sz val="8"/>
            <rFont val="Tahoma"/>
            <family val="2"/>
          </rPr>
          <t xml:space="preserve">
Mjete monetare në arkë
dhe bankë, llogari
rrjedhëse, investime në
tregun e parasë dhe
tregje të tjera shumë
likuide</t>
        </r>
      </text>
    </comment>
    <comment ref="C8" authorId="0">
      <text>
        <r>
          <rPr>
            <b/>
            <sz val="8"/>
            <rFont val="Tahoma"/>
            <family val="2"/>
          </rPr>
          <t>User:</t>
        </r>
        <r>
          <rPr>
            <sz val="8"/>
            <rFont val="Tahoma"/>
            <family val="2"/>
          </rPr>
          <t xml:space="preserve">
Derivativë dhe letra me
vlerë, të mbajtura për
tregtim (aksione, bono,
bono korporative,
zotërime në fonde
investimesh etj.)</t>
        </r>
      </text>
    </comment>
    <comment ref="C12" authorId="0">
      <text>
        <r>
          <rPr>
            <b/>
            <sz val="8"/>
            <rFont val="Tahoma"/>
            <family val="2"/>
          </rPr>
          <t>User:</t>
        </r>
        <r>
          <rPr>
            <sz val="8"/>
            <rFont val="Tahoma"/>
            <family val="2"/>
          </rPr>
          <t xml:space="preserve">
Llogari/Kërkesa të
arkëtueshme
afatshkurtra, letra me
vlerë dhe investime të
tjera financiare, të
mbajtura jo për tregtim.
Shënimet japin
informacion- shtesë mbi
kërkesat e arkëtueshme
nga aksionarët, njësi të
tjera të grupit dhe palë
të tjera të lidhura</t>
        </r>
      </text>
    </comment>
    <comment ref="C18" authorId="0">
      <text>
        <r>
          <rPr>
            <b/>
            <sz val="8"/>
            <rFont val="Tahoma"/>
            <family val="2"/>
          </rPr>
          <t>User:</t>
        </r>
        <r>
          <rPr>
            <sz val="8"/>
            <rFont val="Tahoma"/>
            <family val="2"/>
          </rPr>
          <t xml:space="preserve">
Inventari, sipas
përkufizimit të SKK 4, i
klasifikuar sipas
grupeve kryesore</t>
        </r>
      </text>
    </comment>
    <comment ref="C38" authorId="0">
      <text>
        <r>
          <rPr>
            <b/>
            <sz val="8"/>
            <rFont val="Tahoma"/>
            <family val="2"/>
          </rPr>
          <t>User:</t>
        </r>
        <r>
          <rPr>
            <sz val="8"/>
            <rFont val="Tahoma"/>
            <family val="2"/>
          </rPr>
          <t xml:space="preserve">
Ndërtesa, struktura,
rrugë dhe investime në
objekte me qira</t>
        </r>
      </text>
    </comment>
    <comment ref="C39" authorId="0">
      <text>
        <r>
          <rPr>
            <b/>
            <sz val="8"/>
            <rFont val="Tahoma"/>
            <family val="2"/>
          </rPr>
          <t>User:</t>
        </r>
        <r>
          <rPr>
            <sz val="8"/>
            <rFont val="Tahoma"/>
            <family val="2"/>
          </rPr>
          <t xml:space="preserve">
Pajisje prodhimi, mjete
transporti dhe makineri
e pajisje të tjera</t>
        </r>
      </text>
    </comment>
    <comment ref="C40" authorId="0">
      <text>
        <r>
          <rPr>
            <b/>
            <sz val="8"/>
            <rFont val="Tahoma"/>
            <family val="2"/>
          </rPr>
          <t>User:</t>
        </r>
        <r>
          <rPr>
            <sz val="8"/>
            <rFont val="Tahoma"/>
            <family val="2"/>
          </rPr>
          <t xml:space="preserve">
Mobiliet dhe pajisjet e
zyrave</t>
        </r>
      </text>
    </comment>
    <comment ref="E39" authorId="1">
      <text>
        <r>
          <rPr>
            <b/>
            <sz val="9"/>
            <rFont val="Tahoma"/>
            <family val="0"/>
          </rPr>
          <t>Klement:</t>
        </r>
        <r>
          <rPr>
            <sz val="9"/>
            <rFont val="Tahoma"/>
            <family val="0"/>
          </rPr>
          <t xml:space="preserve">
1.Makineri e paisje 929865 leke, amortizimi 352473 leke.
2.Mjete transporti 1283866 leke,  amortizimi 844323 leke.
3.Paisje informatike  121975 leke,  amortizimi 67254 leke.</t>
        </r>
      </text>
    </comment>
    <comment ref="E14" authorId="1">
      <text>
        <r>
          <rPr>
            <b/>
            <sz val="9"/>
            <rFont val="Tahoma"/>
            <family val="0"/>
          </rPr>
          <t>Klement:</t>
        </r>
        <r>
          <rPr>
            <sz val="9"/>
            <rFont val="Tahoma"/>
            <family val="0"/>
          </rPr>
          <t xml:space="preserve">
1.Tatim fitimi mbipaguar 631109 leke.
2.Tvsh e kreditueshme 153524 leke.</t>
        </r>
      </text>
    </comment>
    <comment ref="E7" authorId="1">
      <text>
        <r>
          <rPr>
            <b/>
            <sz val="9"/>
            <rFont val="Tahoma"/>
            <family val="0"/>
          </rPr>
          <t>Klement:</t>
        </r>
        <r>
          <rPr>
            <sz val="9"/>
            <rFont val="Tahoma"/>
            <family val="0"/>
          </rPr>
          <t xml:space="preserve">
1.Banka 11361 leke.
2.Arka 5147 leke.
3.Pulla aksize 70000 leke.</t>
        </r>
      </text>
    </comment>
    <comment ref="E13" authorId="1">
      <text>
        <r>
          <rPr>
            <b/>
            <sz val="9"/>
            <rFont val="Tahoma"/>
            <family val="0"/>
          </rPr>
          <t>Klement:</t>
        </r>
        <r>
          <rPr>
            <sz val="9"/>
            <rFont val="Tahoma"/>
            <family val="0"/>
          </rPr>
          <t xml:space="preserve">
1.Messer  183300 leke.
2.Aktor    295140 leke.
3.Arsan   -109200 leke.
   Shuma  369240 leke.
</t>
        </r>
      </text>
    </comment>
    <comment ref="F7" authorId="1">
      <text>
        <r>
          <rPr>
            <b/>
            <sz val="9"/>
            <rFont val="Tahoma"/>
            <family val="0"/>
          </rPr>
          <t>Klement:</t>
        </r>
        <r>
          <rPr>
            <sz val="9"/>
            <rFont val="Tahoma"/>
            <family val="0"/>
          </rPr>
          <t xml:space="preserve">
1.Banka 104167 leke.
2.Arka 1920 leke.
3.Pulla aksize 70000 leke.</t>
        </r>
      </text>
    </comment>
    <comment ref="F13" authorId="1">
      <text>
        <r>
          <rPr>
            <b/>
            <sz val="9"/>
            <rFont val="Tahoma"/>
            <family val="0"/>
          </rPr>
          <t>Klement:</t>
        </r>
        <r>
          <rPr>
            <sz val="9"/>
            <rFont val="Tahoma"/>
            <family val="0"/>
          </rPr>
          <t xml:space="preserve">
Messer</t>
        </r>
      </text>
    </comment>
    <comment ref="F14" authorId="1">
      <text>
        <r>
          <rPr>
            <b/>
            <sz val="9"/>
            <rFont val="Tahoma"/>
            <family val="0"/>
          </rPr>
          <t>Klement:</t>
        </r>
        <r>
          <rPr>
            <sz val="9"/>
            <rFont val="Tahoma"/>
            <family val="0"/>
          </rPr>
          <t xml:space="preserve">
1.Tatim fitimi mbipaguar 429104 leke.
2.Tvsh e kreditueshme  leke.</t>
        </r>
      </text>
    </comment>
    <comment ref="F15" authorId="1">
      <text>
        <r>
          <rPr>
            <b/>
            <sz val="9"/>
            <rFont val="Tahoma"/>
            <family val="0"/>
          </rPr>
          <t>Klement:</t>
        </r>
        <r>
          <rPr>
            <sz val="9"/>
            <rFont val="Tahoma"/>
            <family val="0"/>
          </rPr>
          <t xml:space="preserve">
Ortaku</t>
        </r>
      </text>
    </comment>
    <comment ref="F39" authorId="1">
      <text>
        <r>
          <rPr>
            <b/>
            <sz val="9"/>
            <rFont val="Tahoma"/>
            <family val="0"/>
          </rPr>
          <t>Klement:</t>
        </r>
        <r>
          <rPr>
            <sz val="9"/>
            <rFont val="Tahoma"/>
            <family val="0"/>
          </rPr>
          <t xml:space="preserve">
1.Makineri e paisje 729865 leke, 257213 amortizimi  leke.
2.Mjete transporti 1283866 leke,  amortizimi 734437 leke.
3.Paisje informatike  121975 leke,  amortizimi 49014 leke.</t>
        </r>
      </text>
    </comment>
  </commentList>
</comments>
</file>

<file path=xl/comments3.xml><?xml version="1.0" encoding="utf-8"?>
<comments xmlns="http://schemas.openxmlformats.org/spreadsheetml/2006/main">
  <authors>
    <author>User</author>
    <author>Klement</author>
  </authors>
  <commentList>
    <comment ref="C8" authorId="0">
      <text>
        <r>
          <rPr>
            <b/>
            <sz val="8"/>
            <rFont val="Tahoma"/>
            <family val="2"/>
          </rPr>
          <t>User:</t>
        </r>
        <r>
          <rPr>
            <sz val="8"/>
            <rFont val="Tahoma"/>
            <family val="2"/>
          </rPr>
          <t xml:space="preserve">
Hua, bono, mbitërheqje
dhe hua të tjera
afatshkurtra (deri në 12
muaj,) të marra për
qëllime financimi (në
shumën e marrë, dhe jo
në shumën e një kufiri të
përcaktuar)</t>
        </r>
      </text>
    </comment>
    <comment ref="C9" authorId="0">
      <text>
        <r>
          <rPr>
            <b/>
            <sz val="8"/>
            <rFont val="Tahoma"/>
            <family val="2"/>
          </rPr>
          <t>User:</t>
        </r>
        <r>
          <rPr>
            <sz val="8"/>
            <rFont val="Tahoma"/>
            <family val="2"/>
          </rPr>
          <t xml:space="preserve">
Pjesa e huave afatgjata
dhe detyrimeve të
qirasë financiare që do
të paguhen brenda 12
muajve të ardhshëm</t>
        </r>
      </text>
    </comment>
    <comment ref="C10" authorId="0">
      <text>
        <r>
          <rPr>
            <b/>
            <sz val="8"/>
            <rFont val="Tahoma"/>
            <family val="2"/>
          </rPr>
          <t>User:</t>
        </r>
        <r>
          <rPr>
            <sz val="8"/>
            <rFont val="Tahoma"/>
            <family val="2"/>
          </rPr>
          <t xml:space="preserve">
Bono të konvertueshme
afatshkurtra ose
aksionet e preferuara,
që mund të konvertohen
në aksione të njësisë
ekonomike raportuese.</t>
        </r>
      </text>
    </comment>
    <comment ref="C19" authorId="0">
      <text>
        <r>
          <rPr>
            <b/>
            <sz val="8"/>
            <rFont val="Tahoma"/>
            <family val="2"/>
          </rPr>
          <t>User:</t>
        </r>
        <r>
          <rPr>
            <sz val="8"/>
            <rFont val="Tahoma"/>
            <family val="2"/>
          </rPr>
          <t xml:space="preserve">
Asistencë në formën e
grandeve, që nuk është
njohur akoma si e ardhur</t>
        </r>
      </text>
    </comment>
    <comment ref="C20" authorId="0">
      <text>
        <r>
          <rPr>
            <b/>
            <sz val="8"/>
            <rFont val="Tahoma"/>
            <family val="2"/>
          </rPr>
          <t>User:</t>
        </r>
        <r>
          <rPr>
            <sz val="8"/>
            <rFont val="Tahoma"/>
            <family val="2"/>
          </rPr>
          <t xml:space="preserve">
Detyrimet, për të cilat
koha dhe shuma e
realizimit të tyre është e
pasigurt; mund të
realizohen brenda 12
muajve të ardhshëm ose
gjatë ciklit normal të
biznesit të njësisë
ekonomike raportuese
(për shembull,
provizionet e garancisë,
provizionet e
ristrukturimit, provizionet
për shpenzimet e
mundshme, që lidhen me
procese gjyqësore etj.)</t>
        </r>
      </text>
    </comment>
    <comment ref="C24" authorId="0">
      <text>
        <r>
          <rPr>
            <b/>
            <sz val="8"/>
            <rFont val="Tahoma"/>
            <family val="2"/>
          </rPr>
          <t>User:</t>
        </r>
        <r>
          <rPr>
            <sz val="8"/>
            <rFont val="Tahoma"/>
            <family val="2"/>
          </rPr>
          <t xml:space="preserve">
Një pjesë e pasiveve afatgjata (hua, bono, dhe
qira financiare etj.) që
duhen paguar në një
periudhë jo më herët se
12 muaj (pjesa
afatshkurtra e të njëjtës
huamarrje regjistrohet në
zërin “kthimi/pagesa e
huamarrjeve afatgjata
gjatë periudhës kontabël
të ardhshme”)</t>
        </r>
      </text>
    </comment>
    <comment ref="C25" authorId="0">
      <text>
        <r>
          <rPr>
            <b/>
            <sz val="8"/>
            <rFont val="Tahoma"/>
            <family val="2"/>
          </rPr>
          <t>User:</t>
        </r>
        <r>
          <rPr>
            <sz val="8"/>
            <rFont val="Tahoma"/>
            <family val="2"/>
          </rPr>
          <t xml:space="preserve">
Bono të konvertueshme
afatgjata ose aksionet e
preferuara që mund të
konvertohen në aksione
të shoqërisë</t>
        </r>
      </text>
    </comment>
    <comment ref="E15" authorId="1">
      <text>
        <r>
          <rPr>
            <b/>
            <sz val="9"/>
            <rFont val="Tahoma"/>
            <family val="0"/>
          </rPr>
          <t>Klement:</t>
        </r>
        <r>
          <rPr>
            <sz val="9"/>
            <rFont val="Tahoma"/>
            <family val="0"/>
          </rPr>
          <t xml:space="preserve">
1.Tap 21813 leke.
2.Sig.shoqeror 68793 leke.
3.Tatim ne burim 0 leke.
</t>
        </r>
      </text>
    </comment>
    <comment ref="E13" authorId="1">
      <text>
        <r>
          <rPr>
            <b/>
            <sz val="9"/>
            <rFont val="Tahoma"/>
            <family val="0"/>
          </rPr>
          <t>Klement:</t>
        </r>
        <r>
          <rPr>
            <sz val="9"/>
            <rFont val="Tahoma"/>
            <family val="0"/>
          </rPr>
          <t xml:space="preserve">
1.Bedet Clement &amp; Co 458598,41 leke
2.Ciu Ciu                   4645870 leke.
3.Piccioni &amp; Pastori      1380970 leke.
4.Sartanelli                   126180 leke.
5.Vini Cellaro                535914,5 leke.
             Shuma         7147533 leke
      </t>
        </r>
      </text>
    </comment>
    <comment ref="F13" authorId="1">
      <text>
        <r>
          <rPr>
            <b/>
            <sz val="9"/>
            <rFont val="Tahoma"/>
            <family val="0"/>
          </rPr>
          <t>Klement:</t>
        </r>
        <r>
          <rPr>
            <sz val="9"/>
            <rFont val="Tahoma"/>
            <family val="0"/>
          </rPr>
          <t xml:space="preserve">
1.Importi € 54003,15 leke 7538300.
2.Avel           51223 leke.
3.Comec      102900 leke.
4.Diezela      253890 leke.
5.Sofogaz     158000 leke.
        Gjithsej 566013 leke.</t>
        </r>
      </text>
    </comment>
    <comment ref="F15" authorId="1">
      <text>
        <r>
          <rPr>
            <b/>
            <sz val="9"/>
            <rFont val="Tahoma"/>
            <family val="0"/>
          </rPr>
          <t>Klement:</t>
        </r>
        <r>
          <rPr>
            <sz val="9"/>
            <rFont val="Tahoma"/>
            <family val="0"/>
          </rPr>
          <t xml:space="preserve">
1.Tap 15346 leke.
2.Sig.shoqeror 42814 leke.
3.Tatim ne burim 12500 leke.
4.Tvsh 135406 leke.</t>
        </r>
      </text>
    </comment>
    <comment ref="E16" authorId="1">
      <text>
        <r>
          <rPr>
            <b/>
            <sz val="9"/>
            <rFont val="Tahoma"/>
            <family val="0"/>
          </rPr>
          <t>Klement:</t>
        </r>
        <r>
          <rPr>
            <sz val="9"/>
            <rFont val="Tahoma"/>
            <family val="0"/>
          </rPr>
          <t xml:space="preserve">
Detyrim ndaj Ortakut</t>
        </r>
      </text>
    </comment>
  </commentList>
</comments>
</file>

<file path=xl/comments4.xml><?xml version="1.0" encoding="utf-8"?>
<comments xmlns="http://schemas.openxmlformats.org/spreadsheetml/2006/main">
  <authors>
    <author>User</author>
    <author>Klement</author>
  </authors>
  <commentList>
    <comment ref="C7" authorId="0">
      <text>
        <r>
          <rPr>
            <b/>
            <sz val="8"/>
            <rFont val="Tahoma"/>
            <family val="2"/>
          </rPr>
          <t>User:</t>
        </r>
        <r>
          <rPr>
            <sz val="8"/>
            <rFont val="Tahoma"/>
            <family val="2"/>
          </rPr>
          <t xml:space="preserve">
Të ardhurat e përftuara nga shitja e
produkteve, mallrave dhe shërbimeve gjatë
periudhës kontabël (të vlerësuara sipas SKK
8 Të ardhurat)</t>
        </r>
      </text>
    </comment>
    <comment ref="C8" authorId="0">
      <text>
        <r>
          <rPr>
            <b/>
            <sz val="8"/>
            <rFont val="Tahoma"/>
            <family val="2"/>
          </rPr>
          <t>User:</t>
        </r>
        <r>
          <rPr>
            <sz val="8"/>
            <rFont val="Tahoma"/>
            <family val="2"/>
          </rPr>
          <t xml:space="preserve">
Të ardhurat që përftohen jo rregullisht gjatë
rrjedhës normale të veprimtarisë ekonomike,
duke përfshirë fitimet nga shitja e aktiveve afatgjata materiale dhe aktiveve afatgjata jomateriale, investimet në pasuri të patundshme, gjobat për vonesa; fitimi neto që vjen nga ndryshimet e kursit të këmbimit,ndryshimet në llogaritë/kërkesat e arkëtueshme dhe detyrimet për t’u paguar furnitorëve (nëse rezulton një humbje neto,ajo njihet në zërin “Shpenzime të tjera nga
veprimtaritë e shfrytëzimit”)</t>
        </r>
      </text>
    </comment>
    <comment ref="C9" authorId="0">
      <text>
        <r>
          <rPr>
            <b/>
            <sz val="8"/>
            <rFont val="Tahoma"/>
            <family val="2"/>
          </rPr>
          <t>User:</t>
        </r>
        <r>
          <rPr>
            <sz val="8"/>
            <rFont val="Tahoma"/>
            <family val="2"/>
          </rPr>
          <t xml:space="preserve">
Ndryshimet në inventarin e produkteve të
gatshme dhe punës në proces, ku pakësimet
e pozicioneve njihen si shpenzime dhe rritjet
e pozicioneve si pakësim i shpenzimeve(shpenzime negative)</t>
        </r>
      </text>
    </comment>
    <comment ref="E17" authorId="1">
      <text>
        <r>
          <rPr>
            <b/>
            <sz val="9"/>
            <rFont val="Tahoma"/>
            <family val="0"/>
          </rPr>
          <t>Klement:</t>
        </r>
        <r>
          <rPr>
            <sz val="9"/>
            <rFont val="Tahoma"/>
            <family val="0"/>
          </rPr>
          <t xml:space="preserve">
1.Taksa doganore 982383 leke.
2.Taksa te tjera 78840 leke.
3.Komisjone 114295 leke.
4.Gjoba  leke.
5.Te tjera doganore 59633 leke.
6.Te tjera  leke.
7.Aksize 3327777 leke.
8.Udhetim e djeta 168591 leke.</t>
        </r>
      </text>
    </comment>
    <comment ref="E11" authorId="1">
      <text>
        <r>
          <rPr>
            <b/>
            <sz val="9"/>
            <rFont val="Tahoma"/>
            <family val="0"/>
          </rPr>
          <t>Klement:</t>
        </r>
        <r>
          <rPr>
            <sz val="9"/>
            <rFont val="Tahoma"/>
            <family val="0"/>
          </rPr>
          <t xml:space="preserve">
1.Blerje mallrash 2665531 leke.
2.Transport 1025503  leke.
3.Blerje te tjera 968419 leke.
4.Sherbime nga te trete 307373 leke.
5.Telefon 163779 leke.
6.Shpenzime per pulla  leke.
7.Qira 270000 leke.
8.Siguracione 9200 leke.
9.Blerje te tjera 464950 leke.
</t>
        </r>
      </text>
    </comment>
    <comment ref="F11" authorId="1">
      <text>
        <r>
          <rPr>
            <b/>
            <sz val="9"/>
            <rFont val="Tahoma"/>
            <family val="0"/>
          </rPr>
          <t>Klement:</t>
        </r>
        <r>
          <rPr>
            <sz val="9"/>
            <rFont val="Tahoma"/>
            <family val="0"/>
          </rPr>
          <t xml:space="preserve">
1.Blerje mallrash 9369966 leke.
2.Transport 949704  leke.
3.Blerje te tjera 1512829 leke.
4.Sherbime nga te trete 366181 leke.
5.Telefon 323989 leke.
6.Shpenzime per pulla  leke.
7.Qira 300000 leke.
8.Siguracione 29255  leke.
9.Blerje te tjera 627102 leke.
</t>
        </r>
      </text>
    </comment>
    <comment ref="F17" authorId="1">
      <text>
        <r>
          <rPr>
            <b/>
            <sz val="9"/>
            <rFont val="Tahoma"/>
            <family val="0"/>
          </rPr>
          <t>Klement:</t>
        </r>
        <r>
          <rPr>
            <sz val="9"/>
            <rFont val="Tahoma"/>
            <family val="0"/>
          </rPr>
          <t xml:space="preserve">
1.Taksa doganore 705028 leke.
2.Taksa te tjera 94360 leke.
3.Komisjone 100965 leke.
4.Gjoba  leke.
5.Te tjera doganore  leke.
6.Te tjera 27800 leke.
7.Aksize 2088680 leke.
8.Udhetim e djeta 52091 leke.</t>
        </r>
      </text>
    </comment>
  </commentList>
</comments>
</file>

<file path=xl/sharedStrings.xml><?xml version="1.0" encoding="utf-8"?>
<sst xmlns="http://schemas.openxmlformats.org/spreadsheetml/2006/main" count="869" uniqueCount="659">
  <si>
    <t>Shumat shprehen ne leke, perndryshe shkruhet</t>
  </si>
  <si>
    <t>AKTIVET</t>
  </si>
  <si>
    <t>Shenime</t>
  </si>
  <si>
    <t>I</t>
  </si>
  <si>
    <t>Aktivet Afatshkurtera</t>
  </si>
  <si>
    <t>i</t>
  </si>
  <si>
    <t>ii</t>
  </si>
  <si>
    <t>Totali  2</t>
  </si>
  <si>
    <t>Llogari/Kerkesa te arketueshme</t>
  </si>
  <si>
    <t>Llogari/Kerkesa te tjera te arketueshme</t>
  </si>
  <si>
    <t>iii</t>
  </si>
  <si>
    <t>Instrumente te tjera borxhi</t>
  </si>
  <si>
    <t>iv</t>
  </si>
  <si>
    <t>Investime te tjera financiare</t>
  </si>
  <si>
    <t>Totali  3</t>
  </si>
  <si>
    <t>Inventari</t>
  </si>
  <si>
    <t>Lendet e para</t>
  </si>
  <si>
    <t>Prodhim ne proces</t>
  </si>
  <si>
    <t>Produkte te gatshme</t>
  </si>
  <si>
    <t>Mallra per rishitje</t>
  </si>
  <si>
    <t>v</t>
  </si>
  <si>
    <t>Parapagesat per furnizime</t>
  </si>
  <si>
    <t>Totali 4</t>
  </si>
  <si>
    <t>Aktivet biologjike afat-shkurtera</t>
  </si>
  <si>
    <t>Aktivet afatshkurtera te mbajtura per shitje</t>
  </si>
  <si>
    <t>Parapagimet dhe shpenzimet e shtyra</t>
  </si>
  <si>
    <t>II</t>
  </si>
  <si>
    <t>Aktivet afatgjata</t>
  </si>
  <si>
    <t>Investimet financiare afatgjata</t>
  </si>
  <si>
    <t>Aksione dhe investime te tjera ne pjesemarrje</t>
  </si>
  <si>
    <t>Aksione dhe letra te tjera me vlere</t>
  </si>
  <si>
    <t>Llogari/Kerkesa te arketueshme afatgjata</t>
  </si>
  <si>
    <t>Totali  1</t>
  </si>
  <si>
    <t>Aktivet afatgjata materiale</t>
  </si>
  <si>
    <t>Toka</t>
  </si>
  <si>
    <t>Aktivet biologjike afat-gjata</t>
  </si>
  <si>
    <t>Aktivet afatgjata jomateriale</t>
  </si>
  <si>
    <t>Emri i mire</t>
  </si>
  <si>
    <t>Shpenzimet e zhvillimit</t>
  </si>
  <si>
    <t>Aktive te tjera afatgjata jomateriale</t>
  </si>
  <si>
    <t>Totali  4</t>
  </si>
  <si>
    <t>Kapital aksionar i papaguar</t>
  </si>
  <si>
    <t>Totali i Aktiveve Afatshkurtera  (I)  (1-7)</t>
  </si>
  <si>
    <t>Totali i Aktiveve Afatgjata  (II)  (1-6)</t>
  </si>
  <si>
    <t>TOTALI I AKTIVEVE ( I + II )</t>
  </si>
  <si>
    <t>DETYRIMET DHE KAPITALI</t>
  </si>
  <si>
    <t>Derivative</t>
  </si>
  <si>
    <t>Huamarrjet</t>
  </si>
  <si>
    <t>Huat dhe parapagimet</t>
  </si>
  <si>
    <t>Te pagueshme ndaj furnitoreve</t>
  </si>
  <si>
    <t>Te pagueshme ndaj punonjesve</t>
  </si>
  <si>
    <t>Detyrime tatimore</t>
  </si>
  <si>
    <t>Hua te tjera</t>
  </si>
  <si>
    <t>Parapagimet e arketuara</t>
  </si>
  <si>
    <t>Grantet dhe te ardhurat e shtyra</t>
  </si>
  <si>
    <t>Huat afatgjata</t>
  </si>
  <si>
    <t>Bonot e konvertueshme</t>
  </si>
  <si>
    <t>Huamarrje te tjera afatgjata</t>
  </si>
  <si>
    <t>Provizione afatgjata</t>
  </si>
  <si>
    <t>III</t>
  </si>
  <si>
    <t>Kapitali</t>
  </si>
  <si>
    <t>Aksionet e pakices (perdoret vetem per pasqyrat financiare te konsoliduara)</t>
  </si>
  <si>
    <t>Kapitali qe i perket aksionereve te shoqerise meme (perdoret vetem ne PF te konsiliduara)</t>
  </si>
  <si>
    <t>Kapitali aksionar</t>
  </si>
  <si>
    <t>Primi i aksionit</t>
  </si>
  <si>
    <t>Njesite ose aksionet e thesarit (negative)</t>
  </si>
  <si>
    <t>Rezerva statusore</t>
  </si>
  <si>
    <t>Rezerva ligjore</t>
  </si>
  <si>
    <t>Rezerva te tjera</t>
  </si>
  <si>
    <t>Fitimet e pashperndara</t>
  </si>
  <si>
    <t>Fitimi (humbja) e vitit financiar</t>
  </si>
  <si>
    <t>Totali i kapitalit (III)</t>
  </si>
  <si>
    <t>TOTALI I DETYRIMEVE</t>
  </si>
  <si>
    <t>nr</t>
  </si>
  <si>
    <t>Pershkrimi i elementeve</t>
  </si>
  <si>
    <t>Viti ushtrimor</t>
  </si>
  <si>
    <t>Viti paraardhes</t>
  </si>
  <si>
    <t>Shitjet neto</t>
  </si>
  <si>
    <t>Pagat e personelit</t>
  </si>
  <si>
    <t>Tjera personeli</t>
  </si>
  <si>
    <t>Shpenzimet per sigurimet shoqerore dhe shendetsore</t>
  </si>
  <si>
    <t>Te ardhurat dhe shpenzimet financiare:</t>
  </si>
  <si>
    <t>Te ardhura dhe shpenzime financiare nga investime te tjera financiare afatgjata</t>
  </si>
  <si>
    <t>Te ardhura dhe shpenzime nga interesi</t>
  </si>
  <si>
    <t>Fitimet (humbjet) nga kursi i kembimit</t>
  </si>
  <si>
    <t>Te ardhura dhe shpenzime te tjera financiare</t>
  </si>
  <si>
    <t>Shpenzimet e tatimit mbi fitimin</t>
  </si>
  <si>
    <t>Fitimi (humbja) neto i vitit financiar  (14+15)</t>
  </si>
  <si>
    <t>SHENIME:</t>
  </si>
  <si>
    <t>Kapitali aksionar qe i perket aksionareve te shoqerise meme</t>
  </si>
  <si>
    <t>Rezerva statutore dhe ligjore</t>
  </si>
  <si>
    <t>Totali</t>
  </si>
  <si>
    <t>Efekti i ndryshimeve ne politikat kontabel</t>
  </si>
  <si>
    <t>Pozicioni i rregulluar</t>
  </si>
  <si>
    <t>Fitimi neto i periudhes kontabel</t>
  </si>
  <si>
    <t>Dividentet e paguar/deklaruar</t>
  </si>
  <si>
    <t>Aksionet e thesarit</t>
  </si>
  <si>
    <t>Viti Ushtrimor</t>
  </si>
  <si>
    <t xml:space="preserve">Pasqyrat Financiare </t>
  </si>
  <si>
    <t xml:space="preserve">                  Shumat shprehen ne leke, perndryshe shkruhet</t>
  </si>
  <si>
    <t>A</t>
  </si>
  <si>
    <t>Aksione dhe pjesemarrje te tjera ne njesi te kontrolluara</t>
  </si>
  <si>
    <t>Aktive te tjera afatgjata (ne proces)</t>
  </si>
  <si>
    <t>Pasivet afatgjata</t>
  </si>
  <si>
    <t>Totali i pasiveve afatgjata  (II)  (1-4)</t>
  </si>
  <si>
    <t>Pasivet afatshkurtera</t>
  </si>
  <si>
    <t>TOTALI I PASIVEVE DHE KAPITALIT (I+II+III)</t>
  </si>
  <si>
    <t>Puna e kryer nga njesia ekonomike raportuese per qellimet e veta dhe e kapitalizuar.</t>
  </si>
  <si>
    <t xml:space="preserve">Renia ne vlere (zhvleftesime) dhe amortizimi </t>
  </si>
  <si>
    <t>Shpenzime te tjera nga veprimtari e shfrytezimit</t>
  </si>
  <si>
    <t>Totali i shpenzimeve (5-8)</t>
  </si>
  <si>
    <t>Te ardhurat dhe shpenzimet financiarenga njesit e kontrolluara</t>
  </si>
  <si>
    <t>Te ardhurat dhe shpenzimet financiare nga pjesemarrjet</t>
  </si>
  <si>
    <t>3/a</t>
  </si>
  <si>
    <t>3/b</t>
  </si>
  <si>
    <t>3/c</t>
  </si>
  <si>
    <t>3/d</t>
  </si>
  <si>
    <t>Totali i te ardhurave dhe shpenzimeve (1+2+3)</t>
  </si>
  <si>
    <t>Fitimi apo humbja nga veprimtaria kryesore (1+2+3+4-8)</t>
  </si>
  <si>
    <t xml:space="preserve">Fitimi (humbja) para tatimit  </t>
  </si>
  <si>
    <t>Te ardhura nga shitja e paisjeve</t>
  </si>
  <si>
    <t>Interesi arketuar</t>
  </si>
  <si>
    <t>Dividentet e arketuar</t>
  </si>
  <si>
    <t>Fitimi i pashperndare</t>
  </si>
  <si>
    <t>Rritja e rezerves se kapitalit</t>
  </si>
  <si>
    <t>Emetimi i aksioneve</t>
  </si>
  <si>
    <t>Aksionet e thesarit te riblera</t>
  </si>
  <si>
    <t xml:space="preserve">                    Shumat shprehen ne leke, perndryshe shkruhet</t>
  </si>
  <si>
    <t xml:space="preserve">Nr.i regjistrit tregetar  </t>
  </si>
  <si>
    <t>ESPERTO DEI VINI sh.p.k</t>
  </si>
  <si>
    <t>Data e krijimit 13.02.2008</t>
  </si>
  <si>
    <t>Rruga "Ali Demi"</t>
  </si>
  <si>
    <t>TIRANE - ALBANIA</t>
  </si>
  <si>
    <t>Veprimtaria kryesore : Import - Eksport Vererash</t>
  </si>
  <si>
    <t>Viti Paraardhes</t>
  </si>
  <si>
    <t>INFORMACIONE DHE SQARIME SHPJEGUSE</t>
  </si>
  <si>
    <t>FIRMA</t>
  </si>
  <si>
    <t>HARTUESI</t>
  </si>
  <si>
    <t>DREJTUESI</t>
  </si>
  <si>
    <t>Kontabilist i Miratuar</t>
  </si>
  <si>
    <t>Klement HEQIMI</t>
  </si>
  <si>
    <t xml:space="preserve">                               Shumat shprehen ne leke, perndryshe shkruhet</t>
  </si>
  <si>
    <t>NIPT K81413021E</t>
  </si>
  <si>
    <t>Nr</t>
  </si>
  <si>
    <t xml:space="preserve">Nr </t>
  </si>
  <si>
    <t xml:space="preserve">        S h u m a </t>
  </si>
  <si>
    <t>rend</t>
  </si>
  <si>
    <t>llog</t>
  </si>
  <si>
    <t>E M E R T I M I</t>
  </si>
  <si>
    <t>Debi</t>
  </si>
  <si>
    <t>Kredi</t>
  </si>
  <si>
    <t>Analiza  e  llogaris shteti tatim taksa</t>
  </si>
  <si>
    <t>Shteti   Tatim  Fitimi</t>
  </si>
  <si>
    <t>Sigurimet    Shoqerore</t>
  </si>
  <si>
    <t>TVSH</t>
  </si>
  <si>
    <t xml:space="preserve">S h u m a </t>
  </si>
  <si>
    <t xml:space="preserve">SHPENZIMET  E  SHFRYTEZIMIT E TE TJERA </t>
  </si>
  <si>
    <t xml:space="preserve">Materiale  te  para  dhe  materiale  te  tjera </t>
  </si>
  <si>
    <t xml:space="preserve">Blerjet  gjate  ushtrimit  </t>
  </si>
  <si>
    <t xml:space="preserve">Furnitura , nentrajtime  dhe  sherbime </t>
  </si>
  <si>
    <t>Sherbime  te  ndryshme</t>
  </si>
  <si>
    <t>Shpenzime  Transporti</t>
  </si>
  <si>
    <t xml:space="preserve">Shpenzime  per  personelin </t>
  </si>
  <si>
    <t xml:space="preserve">Tatime  , taksa  e  derdhje  te  ngjajshme </t>
  </si>
  <si>
    <t xml:space="preserve">Tatime  te  tjera   rrjedhese </t>
  </si>
  <si>
    <t xml:space="preserve">Amortizime  dhe  provizione </t>
  </si>
  <si>
    <r>
      <t xml:space="preserve">                  </t>
    </r>
    <r>
      <rPr>
        <u val="single"/>
        <sz val="11"/>
        <rFont val="Arial"/>
        <family val="2"/>
      </rPr>
      <t>DEKLARATA  ANALITIKE  PER  TATMIN  MBI  TE  ARDHURAT</t>
    </r>
  </si>
  <si>
    <t xml:space="preserve">Periudha   tatimore </t>
  </si>
  <si>
    <t>Adresa   Tirane</t>
  </si>
  <si>
    <t>E  M  E  R  T   I  M  I</t>
  </si>
  <si>
    <t>Sipas  Bilancit</t>
  </si>
  <si>
    <t xml:space="preserve">Fiskale </t>
  </si>
  <si>
    <t>TOTALI   I  TE   ARDHURAVE</t>
  </si>
  <si>
    <t>TOTALI   I   SHPENZIMEVE</t>
  </si>
  <si>
    <t>Total shpenzimet e pazbriteshme sipas ligjit ( neni  21 )</t>
  </si>
  <si>
    <t>a</t>
  </si>
  <si>
    <t>Kosto e blerjes dhe e permiresimit te tokes dhe te truallit</t>
  </si>
  <si>
    <t>b</t>
  </si>
  <si>
    <t>Kosto e blerjes dhe e permiresimit per active objekt amortizimi</t>
  </si>
  <si>
    <t>c</t>
  </si>
  <si>
    <t xml:space="preserve">Zmadhimi i kapitalit themeltare te shoqerise ose te kontributit te sejcilit  person  ne  ortakeri . </t>
  </si>
  <si>
    <t>Vlera e shperblimeve  ne  natyre</t>
  </si>
  <si>
    <t>d</t>
  </si>
  <si>
    <t>Kontributet vulnetare  te  pensioneve</t>
  </si>
  <si>
    <t>dh</t>
  </si>
  <si>
    <t>Dividentet e deklaruara dhe ndarja e fitimit</t>
  </si>
  <si>
    <t>e</t>
  </si>
  <si>
    <t xml:space="preserve">Interesat e paguara mbi interesin maksimal te kredise te   caktuara  nga  banka  e  Shqiperise </t>
  </si>
  <si>
    <t>Gjobat , kamat - vonesat dhe  kushtet e tjera penale</t>
  </si>
  <si>
    <t>f</t>
  </si>
  <si>
    <t>Krijimi ose  rritja e rezervave  e  fondeve  te tjera</t>
  </si>
  <si>
    <t>g</t>
  </si>
  <si>
    <t xml:space="preserve">Tatim mbi te ardhurat personale , akcizat , tatim mbi fitimin dhe tatim mbi vleren e shtuar te zbriteshme </t>
  </si>
  <si>
    <t>gj</t>
  </si>
  <si>
    <t>Shpenzimet e perfaqesimit , pritje  percjellje</t>
  </si>
  <si>
    <t>h</t>
  </si>
  <si>
    <t>Shpenzimete konsumit  personal</t>
  </si>
  <si>
    <t xml:space="preserve">i  </t>
  </si>
  <si>
    <t>Shpenzime te cilat tejkalojne kufijte e percaktuar me ligj .</t>
  </si>
  <si>
    <t>j</t>
  </si>
  <si>
    <t>Shpenzime per  dhurata</t>
  </si>
  <si>
    <t>k</t>
  </si>
  <si>
    <t>Cdo lloj shpenzimi , masa e te cilit nuk vertetohet me dokumenta</t>
  </si>
  <si>
    <t>l</t>
  </si>
  <si>
    <t>Interesi i paguar kur huaja dhe parapagimet tejkalojne kater here kapitalin  themeltare</t>
  </si>
  <si>
    <t>ll</t>
  </si>
  <si>
    <t>Ne se baza e amortizimit eshte nje  shume  negative</t>
  </si>
  <si>
    <t>m</t>
  </si>
  <si>
    <t>Shpenzime per sherbime  teknike, konsulence, menaxhim te palikujduara brenda  periudhes  tatimore .</t>
  </si>
  <si>
    <t>n</t>
  </si>
  <si>
    <t xml:space="preserve">Amortizim nga rivleresimi I aktiveve te qendrueshme </t>
  </si>
  <si>
    <t xml:space="preserve">Rezultati   i   Vitit   Ushtrimor </t>
  </si>
  <si>
    <t>Humbja</t>
  </si>
  <si>
    <t>Fitimi</t>
  </si>
  <si>
    <t>Humbja  per  tu mbartur nga  1  vit  me  pare</t>
  </si>
  <si>
    <t>Humbja  per tu  mbartur  nga  2  vite  me  pare</t>
  </si>
  <si>
    <t>Humbja per tu  mbartur  nga  3  vite   me  pare</t>
  </si>
  <si>
    <t>Shuma e humbjes  per  tu  mbartur ne  vitin  ushtrimor</t>
  </si>
  <si>
    <t>Shuma  e  humbjeve qe nuk mbarten per efekt  fiskal</t>
  </si>
  <si>
    <t>Fitimi   i  Tatueshem</t>
  </si>
  <si>
    <t xml:space="preserve">Tatim  fitimi  i  llogaritur </t>
  </si>
  <si>
    <t>Fitim I pashperndare (Fitimi neto I bilancit )</t>
  </si>
  <si>
    <t>Fitimi neto  per  tu  shperndare nga periudha  ushtrimore</t>
  </si>
  <si>
    <t>Fitimi  neto  per  tu  shperndare nga  vitet  e  kaluara</t>
  </si>
  <si>
    <t>Shtese  kapitali  nga  fitimi</t>
  </si>
  <si>
    <t>Divident   per   tu   shperndare</t>
  </si>
  <si>
    <t xml:space="preserve">Tatim  mbi  dividentin  i  llogaritur </t>
  </si>
  <si>
    <t xml:space="preserve">Llogaritja  e  amortizimit </t>
  </si>
  <si>
    <t>Ne  total  llogaritja  e  amortizimit vjetor = ( a+b+c+d  )</t>
  </si>
  <si>
    <t xml:space="preserve">Ndertesa  e  makineri  afat  gjate </t>
  </si>
  <si>
    <t>Aktivet  e  patrupezuara</t>
  </si>
  <si>
    <t>Kompjuterat  dhe  sisteme  informacioni</t>
  </si>
  <si>
    <t>Te  gjitha  aktivet e  tjera  te  aktivitetit</t>
  </si>
  <si>
    <t>Totali  I  mbajtur ne  burim ne zbatim te nenit  33</t>
  </si>
  <si>
    <r>
      <t>Data   dhe  nenshkrimi  i  personit  te  tatueshem</t>
    </r>
    <r>
      <rPr>
        <sz val="10"/>
        <rFont val="Arial"/>
        <family val="2"/>
      </rPr>
      <t xml:space="preserve"> -  Deklaroj  nen  pergjegjesine  time  qe  informacioni i mesiperm eshte  i  plote  dhe i  sakte .</t>
    </r>
  </si>
  <si>
    <t>ADMINISTRATOR</t>
  </si>
  <si>
    <t xml:space="preserve">Emri  Tregtar  Esperto Dei Vini </t>
  </si>
  <si>
    <t>Paga personeli</t>
  </si>
  <si>
    <t>Kuota e sig.shoqerore</t>
  </si>
  <si>
    <t>Amortizimi  I     A Q T</t>
  </si>
  <si>
    <t>Qira</t>
  </si>
  <si>
    <t>Te tjera tatim taksa</t>
  </si>
  <si>
    <t>Komisjone bankare</t>
  </si>
  <si>
    <t>Koment. Posti 3/d I referohet te ardhurave dhe shpenzimeve financiare te tjera afatshkurtra</t>
  </si>
  <si>
    <t>Aktive monetare</t>
  </si>
  <si>
    <t>Derivativë dhe aktive të mbajtura për tregtim</t>
  </si>
  <si>
    <t xml:space="preserve"> Derivativët</t>
  </si>
  <si>
    <t>Aktivet e mbajtura për tregtim</t>
  </si>
  <si>
    <t>Aktive të tjera financiare afatshkurtra</t>
  </si>
  <si>
    <t>Ndërtesa</t>
  </si>
  <si>
    <t>Makineri dhe pajisje</t>
  </si>
  <si>
    <t>(iv) Aktive të tjera afatgjata materiale (me vl.kontab.)</t>
  </si>
  <si>
    <t xml:space="preserve"> Huatë dhe obligacionet afatshkurtra</t>
  </si>
  <si>
    <t xml:space="preserve"> Kthimet / ripagesat e huave afatgjata</t>
  </si>
  <si>
    <t xml:space="preserve"> Bono të konvertueshme</t>
  </si>
  <si>
    <t>Grantet dhe të ardhurat e shtyra</t>
  </si>
  <si>
    <t>Provizionet afatshkurtra</t>
  </si>
  <si>
    <t>Totali i pasiveve afatshkurtera  (I) (1-5)</t>
  </si>
  <si>
    <t>Hua, bono dhe detyrime nga qeraja financiare</t>
  </si>
  <si>
    <t>Të ardhura të tjera nga veprimtaritë e shfrytëzimit</t>
  </si>
  <si>
    <t>Ndryshimet në inventarin e produkteve të gatshme dhe prodhimit në proçes</t>
  </si>
  <si>
    <t xml:space="preserve">Materialet dhe mallrat e konsumuara </t>
  </si>
  <si>
    <t>Kosto e punës</t>
  </si>
  <si>
    <t>Pasqyra e fluksit monetar - Metoda indirekte</t>
  </si>
  <si>
    <t>Fluksi monetar nga veprimtarite e shfrytezimit</t>
  </si>
  <si>
    <t>Fitimi para tatimit</t>
  </si>
  <si>
    <t>Rregullime per:</t>
  </si>
  <si>
    <t>Amortizimin</t>
  </si>
  <si>
    <t>Humbje nga kembimi valutor</t>
  </si>
  <si>
    <t>Te ardhura nga invesitmet</t>
  </si>
  <si>
    <t>Shpenzime per interesa</t>
  </si>
  <si>
    <t>Rritje/renie ne tepricen e kerkesave te arketueshme nga aktiviteti,si dhe kerkesavete arketueshme te tjera</t>
  </si>
  <si>
    <t>Rritje/renie ne tepricen e inventarit</t>
  </si>
  <si>
    <t>Rritje/renie ne tepricen e detyrimeve, per tu paguar nga aktiviteti</t>
  </si>
  <si>
    <t>MM te perfituara nga aktiviteti</t>
  </si>
  <si>
    <t>Interesi paguar</t>
  </si>
  <si>
    <t>Tatim mbi fitimin i paguar</t>
  </si>
  <si>
    <t>MM Neto nga aktivitetet e shfrytezimit</t>
  </si>
  <si>
    <t>Ritje/renje e aktiveve te tjera koerente</t>
  </si>
  <si>
    <t>Fluksi monetar nga veprimtarite investuese</t>
  </si>
  <si>
    <t>Blerje e shoqeris se kontrolluar X minus parat e arketuara</t>
  </si>
  <si>
    <t>Blerje e aktiveve afatgjata materiale</t>
  </si>
  <si>
    <t>MM neto e perdorur ne aktivitetet investuese</t>
  </si>
  <si>
    <t>Fluksi monetar nga veprimtarite financiare</t>
  </si>
  <si>
    <t>Te ardhura nga emetimi i kapitalit aksioner</t>
  </si>
  <si>
    <t>Te ardhura nga huamarrjet afatgjata</t>
  </si>
  <si>
    <t xml:space="preserve">Pagesa e detyrimeve te qiras financiare </t>
  </si>
  <si>
    <t>Dividentet e paguar</t>
  </si>
  <si>
    <t>MM neto e perdorur ne aktivitetet financiare</t>
  </si>
  <si>
    <t>Rritje/renie e mjeteve monetare</t>
  </si>
  <si>
    <t>Mjete monetare ne fillim te periudhes kontabel</t>
  </si>
  <si>
    <t>Mjete monetare ne fund te periudhes kontabel</t>
  </si>
  <si>
    <t>Gjoba</t>
  </si>
  <si>
    <t>Telefona</t>
  </si>
  <si>
    <t>Shpenzime per pulla</t>
  </si>
  <si>
    <t>Siguracione</t>
  </si>
  <si>
    <t>3.Mjete monetare</t>
  </si>
  <si>
    <t>8.Huamarrjet (afatshkurtra)</t>
  </si>
  <si>
    <t>Mjetet monetare perbehen si vijon:</t>
  </si>
  <si>
    <t xml:space="preserve">Huhamarrjet (afatshkurtra) perbehen si vijon </t>
  </si>
  <si>
    <t>Emertimi i llogarive</t>
  </si>
  <si>
    <t>Monedha</t>
  </si>
  <si>
    <t>Ne leke</t>
  </si>
  <si>
    <t>Llogari bankare</t>
  </si>
  <si>
    <t>Leke</t>
  </si>
  <si>
    <t>Llogari arka</t>
  </si>
  <si>
    <t xml:space="preserve">Hua dhe obligacione afatshkurtra </t>
  </si>
  <si>
    <t>Shumat</t>
  </si>
  <si>
    <t>Logari bankare te zbuluara (overdrafe)</t>
  </si>
  <si>
    <t>Hua ne leke</t>
  </si>
  <si>
    <t xml:space="preserve">Gjendja e llogarive te likujditeteve te paraqitura ne pasqyrat financiare jane te njejta me te dhenat e kontabilitetit rrjedhes dhe te </t>
  </si>
  <si>
    <t>Hua ne monedha te tjera</t>
  </si>
  <si>
    <t>konfirmuara me nxierrjet e llogarive bankare perkatese</t>
  </si>
  <si>
    <t>Huamarrje afatshkurtra (Bankat)</t>
  </si>
  <si>
    <t>Shuma e huave dhe obligacioneve afatshkurtra</t>
  </si>
  <si>
    <t xml:space="preserve">4.Klientet </t>
  </si>
  <si>
    <t>Kthimet/ripagimet e huave afatgjata</t>
  </si>
  <si>
    <t>Klientet perbehen si vijon:</t>
  </si>
  <si>
    <t>Kesti i llogaritur</t>
  </si>
  <si>
    <t>Kjo llogari pasqyron vleren e faturave te ushtrimit te pa likujduara per produktet e shitura .</t>
  </si>
  <si>
    <t>Interesi i llogaritur</t>
  </si>
  <si>
    <t>keto detyrime pasqyrohen ne llogarit individuale per cdo klient.</t>
  </si>
  <si>
    <t>Shuna Kthimet/ripagimet e huave afatgjata</t>
  </si>
  <si>
    <t>Shumat per huhamarrjet</t>
  </si>
  <si>
    <t>Emertimi i llogarise</t>
  </si>
  <si>
    <t>Klient per mallra, produkte e sherbime</t>
  </si>
  <si>
    <t xml:space="preserve">9.Huate dhe parapagimet </t>
  </si>
  <si>
    <t>Zhvleftesimi i te drejtave ndaj klientve per mallra,prod e sherbime</t>
  </si>
  <si>
    <t xml:space="preserve">Huate dhe parapagimet perbehen si vijon </t>
  </si>
  <si>
    <t>Klient per aktive afatgjata</t>
  </si>
  <si>
    <t>Zhvleftesimi i te drejtave ndaj klientve per aktivet afatgjata</t>
  </si>
  <si>
    <t>Te pagueshme ndaj furnitorve</t>
  </si>
  <si>
    <t>Furnitor per mallna,produkte e sherbime</t>
  </si>
  <si>
    <t>5.Kerkesa te tjera te arketueshme</t>
  </si>
  <si>
    <t xml:space="preserve">Detyrime ndaj personelit per paga dhe sherbime </t>
  </si>
  <si>
    <t>Kerkesa te tjera te arketueshme perbehen si vijon:</t>
  </si>
  <si>
    <t>Paradhenie per punonjesit</t>
  </si>
  <si>
    <t>Shuma te pagueshme ndaj punonjesve</t>
  </si>
  <si>
    <t>Detyrime per sigurime shoqerore e shendetsore</t>
  </si>
  <si>
    <t>Furnitor (teprica debitore)</t>
  </si>
  <si>
    <t>Shteti tatim taksa</t>
  </si>
  <si>
    <t>Parapagime te dhena</t>
  </si>
  <si>
    <t>Akciza</t>
  </si>
  <si>
    <t>Debitor kreditor te tjere</t>
  </si>
  <si>
    <t>Tatim mbi te ardhurat personale</t>
  </si>
  <si>
    <t xml:space="preserve">Shteti per tatime dhe taksa </t>
  </si>
  <si>
    <t>Tatim mbi fitimin</t>
  </si>
  <si>
    <t>Shteti Tatim mbi fitimin (teprica debitore)</t>
  </si>
  <si>
    <t>Tvsh per tu paguar</t>
  </si>
  <si>
    <t>Shteti Tvsh e kreditueshme</t>
  </si>
  <si>
    <t>Te tjera tatime per tu paguar</t>
  </si>
  <si>
    <t>Shteti Tatime te tjera (teprica debitore)</t>
  </si>
  <si>
    <t>Tatim ne burim</t>
  </si>
  <si>
    <t>Steti Sigurime Shoqerore e Shendetsore (teprica debitore)</t>
  </si>
  <si>
    <t>Shuma shteti tatim taksa</t>
  </si>
  <si>
    <t>Personeli (teprica debitore)</t>
  </si>
  <si>
    <t>Shuma e detyrimeve tatimore</t>
  </si>
  <si>
    <t>Dividente per tu paguar</t>
  </si>
  <si>
    <t>Shuma huha te tjera</t>
  </si>
  <si>
    <t xml:space="preserve">6.Inventari </t>
  </si>
  <si>
    <t>Parapagimet afatshkurtra</t>
  </si>
  <si>
    <t xml:space="preserve">Inventari perbehet si vijon </t>
  </si>
  <si>
    <t>Shuma hua dhe parapagime</t>
  </si>
  <si>
    <t xml:space="preserve">Ketu jane paraqitur detyrimet e pagueshme ndaj furnitorve deri ne mbylljen e vitit ushtrimor. Ne menyr analitike keto detyrime jepen </t>
  </si>
  <si>
    <t>bashkalidhur kesaj pasqyre. Detyrimet e pagueshme ndaj punonjesve perfshin dhe pagat e muajit dhjetor.</t>
  </si>
  <si>
    <t>Lend te para</t>
  </si>
  <si>
    <t>Detyrimet tatimore pasqyrojne detyrimet ndaj sigurimeve shoqerore e shendetsore, Tap te cilat perputhen me formularet e deklarimit.</t>
  </si>
  <si>
    <t>Materiale dhe materiale te tjera</t>
  </si>
  <si>
    <t>Inventari i imet dhe ambalazhi (afatshkurter)</t>
  </si>
  <si>
    <t>Shuma e lendve te para</t>
  </si>
  <si>
    <t>10.Huamarrje te tjera afatgjata</t>
  </si>
  <si>
    <t>Huamarrje te tjera afatgjata perbehen si vijon.</t>
  </si>
  <si>
    <t>Punime ne proces</t>
  </si>
  <si>
    <t xml:space="preserve">Sherbime ne proces </t>
  </si>
  <si>
    <t>Shuma e prodhimit ne proces</t>
  </si>
  <si>
    <t>Te drejta dhe detyrime ndaj ortakve</t>
  </si>
  <si>
    <t>Hua ndaj individve</t>
  </si>
  <si>
    <t>Parapagime per furnizime</t>
  </si>
  <si>
    <t>Parapagime te marra</t>
  </si>
  <si>
    <t>Shuma e inventarit</t>
  </si>
  <si>
    <t>Shuma huamarrjeve te tjera afatgjata</t>
  </si>
  <si>
    <t>Gjate vitit ushtrimor eshte bere shlyerja e detyrimeve te mbartura nga vitet e kaluara.</t>
  </si>
  <si>
    <t>7.Aktivet afatgjata materiale</t>
  </si>
  <si>
    <t>Aktivet afatgjata materiale perbehen si vijon</t>
  </si>
  <si>
    <t>11.Kapitali aksionar (Themeltar)</t>
  </si>
  <si>
    <t xml:space="preserve">Gjendjet dhe levizjet </t>
  </si>
  <si>
    <t>Ndertime</t>
  </si>
  <si>
    <t>Instalime teknike makineri paisje e tje</t>
  </si>
  <si>
    <t>Mjete Transporti</t>
  </si>
  <si>
    <t>Paisje zyre e informatike</t>
  </si>
  <si>
    <t>Inventari i imet afatgjate</t>
  </si>
  <si>
    <t>Kapitali themeltar perbehet si vijon:</t>
  </si>
  <si>
    <t>Kapitali i paguar</t>
  </si>
  <si>
    <t>Ritje kapitali</t>
  </si>
  <si>
    <t>Kapitali i neneshkruar i papaguar</t>
  </si>
  <si>
    <t>Shuma e kapitalit themeltar</t>
  </si>
  <si>
    <t>Ketu eshte paraqitur kapitali themeltar ne celje  i cili nuk ka ndryshim ne periudhen ushtrimore.</t>
  </si>
  <si>
    <t>Amortizimi ushtrimit</t>
  </si>
  <si>
    <t>Amortizimi per daljet AAM</t>
  </si>
  <si>
    <t>12.Rezerva te tjera</t>
  </si>
  <si>
    <t>Rezerva te tjera perbehen si vijon:</t>
  </si>
  <si>
    <t>Rezerva nga rivlersimi</t>
  </si>
  <si>
    <t>Shuma e rezervave te tjera</t>
  </si>
  <si>
    <t>Ne kete pasqyre Aktivet Afatgjata Materiale paraqiten me koston historike pasi eshte zbritur amortizimi i akumuluar.</t>
  </si>
  <si>
    <t>Amortizimi eshte llogarirur mbi bazen e vleres se mbetur. Normat e perdorura jane 5%. Per ndertesat, per instalimet teknike, mjetet e transportit,paisjet e zyrave 20%.</t>
  </si>
  <si>
    <t>Per paisjet informatike 25%.</t>
  </si>
  <si>
    <t>13.Shitjet neto</t>
  </si>
  <si>
    <t>Shitjet neto perbehen si vijon:</t>
  </si>
  <si>
    <t>15.Mallrat lendet e para dhe sherbimet</t>
  </si>
  <si>
    <t>Mallrat lendet e para dhe sherbimet perbehen si vijon:</t>
  </si>
  <si>
    <t xml:space="preserve">Shitje produkteve te gatshme </t>
  </si>
  <si>
    <t>Shitje punumeve dhe sherbimeve</t>
  </si>
  <si>
    <t>Shitje mallnash</t>
  </si>
  <si>
    <t>Shitje AAM</t>
  </si>
  <si>
    <t xml:space="preserve">Blerje/shpenzime te materialeve te para </t>
  </si>
  <si>
    <t>Shuma e shitjeve neto</t>
  </si>
  <si>
    <t>Ndryshimi i gjendjeve te materialeve</t>
  </si>
  <si>
    <t>Blerje/shpenzime te materialeve te tjera</t>
  </si>
  <si>
    <t>Ne shitjet neto eshte perfshir shitja totale e produkteve perfshi dhe eksportet e realizuara gjate vitit ushtrimor.</t>
  </si>
  <si>
    <t>Blerje/shpenzime mallnash e sherbimesh</t>
  </si>
  <si>
    <t>Shuma mallnat,lend te para dhe sherbime</t>
  </si>
  <si>
    <t>14.Ndryshimi i gjendjeve te produktit te gatshem.</t>
  </si>
  <si>
    <t>16.Shpenzime te tjera nga veprimtarit e shfrytezimit</t>
  </si>
  <si>
    <t>Shpemzimet e tjera nga veprimtarit e shfrytezimit perbehen si vijon:</t>
  </si>
  <si>
    <t xml:space="preserve">Shumat </t>
  </si>
  <si>
    <t>Sherbime te tjera</t>
  </si>
  <si>
    <t>18.Renia ne vlere dhe amortizimi</t>
  </si>
  <si>
    <t>Blerje energji avull</t>
  </si>
  <si>
    <t>Renia ne vlere dhe amortizimi perbehen si vijon:</t>
  </si>
  <si>
    <t>Blerje karburante</t>
  </si>
  <si>
    <t>Shpenzime transport per shitje</t>
  </si>
  <si>
    <t>Amortizimi i aktiveve afatgjata jo materiale</t>
  </si>
  <si>
    <t>Mirmbajtje e riparime</t>
  </si>
  <si>
    <t>Amortizimi i ndertimeve</t>
  </si>
  <si>
    <t>Sigurime</t>
  </si>
  <si>
    <t>Amortizimi i makinerive,instalimeve teknike, vegala pune.</t>
  </si>
  <si>
    <t>Amortizimi i mjeteve te transportit</t>
  </si>
  <si>
    <t>Reklam publicitet</t>
  </si>
  <si>
    <t>Amortizimi i paisjeve te zyres</t>
  </si>
  <si>
    <t>Udhetim e djeta</t>
  </si>
  <si>
    <t>Amortizimi i paisjeve informatike</t>
  </si>
  <si>
    <t>Shpenzime postare dhe telekomunikacioni</t>
  </si>
  <si>
    <t>Konsumi i inventarit te imet</t>
  </si>
  <si>
    <t>Shpenzime transporti per blerje</t>
  </si>
  <si>
    <t>Shuma renia ne vlere dhe amortizimi</t>
  </si>
  <si>
    <t>Sherbime bankare</t>
  </si>
  <si>
    <t xml:space="preserve">Materiale kancelari </t>
  </si>
  <si>
    <t>Subvencione te dhena</t>
  </si>
  <si>
    <t>19.Te ardhurat dhe shpenzimet financiare</t>
  </si>
  <si>
    <t>Shpenzime doganore</t>
  </si>
  <si>
    <t>Te ardhurat dhe shpenzimet financiare perbehen si vijon:</t>
  </si>
  <si>
    <t>Kuota e shpenzimeve qe shperndahen</t>
  </si>
  <si>
    <t>Shuma e shpenzimeve materiale e furnitura</t>
  </si>
  <si>
    <t>Tatime dhe taksa</t>
  </si>
  <si>
    <t>Te ardhurat dhe shpenzimet nga interesi</t>
  </si>
  <si>
    <t>Taksa dhe tarifa doganore</t>
  </si>
  <si>
    <t>Te ardhurat nga interesat</t>
  </si>
  <si>
    <t>Shpenzime per interesat</t>
  </si>
  <si>
    <t>Taksa dhe tarifa vendore</t>
  </si>
  <si>
    <t>Shumat e te ardhurave dhe shpenzimeve nga interesat</t>
  </si>
  <si>
    <t>Tatime te tjera</t>
  </si>
  <si>
    <t>Fitimet/Humbjet nga kursi i kembimit</t>
  </si>
  <si>
    <t>Shuma e tatimeve e taksave</t>
  </si>
  <si>
    <t>Fitim nga kembimet valutore</t>
  </si>
  <si>
    <t>Gjoba e demshperblime</t>
  </si>
  <si>
    <t>Humbje nga kembimet valutore</t>
  </si>
  <si>
    <t>Shpenzime te tjera</t>
  </si>
  <si>
    <t>Shuma Fitimet/Humbjet nga kursi i kembimit</t>
  </si>
  <si>
    <t>Humbje nga rivlersimi/shitja e ktiveve</t>
  </si>
  <si>
    <t>Shuma e te ardhurave dhe shpenzimeve financiare</t>
  </si>
  <si>
    <t>Te ardhura nga shitja e aktiveve</t>
  </si>
  <si>
    <t>Vlera neto e mbetur e AAM te shitura</t>
  </si>
  <si>
    <t>Shuma humbje nga rivlersimi/shitja e ktiveve</t>
  </si>
  <si>
    <t>20.Shpenzimet e tatimit mbi fitimin</t>
  </si>
  <si>
    <t>Fitimi neto nga ndryshimi i korsit te kembimit</t>
  </si>
  <si>
    <t>Shpenzimet e tatimit mbi fitimin perbehen si vijon:</t>
  </si>
  <si>
    <t>Shuma e shpenzimeve te tjera nga veprimtari i shfrytezimit</t>
  </si>
  <si>
    <t>Fitimi neto para tatimit</t>
  </si>
  <si>
    <t>17.Shpenzime personeli</t>
  </si>
  <si>
    <t>Shpenzime te pa zbritshme</t>
  </si>
  <si>
    <t>Shpenzimet e personelit perbehen si vijon:</t>
  </si>
  <si>
    <t>Amortizimi tej normave fiskale</t>
  </si>
  <si>
    <t xml:space="preserve">Shpenzime per pritje dhe dhurime tej kufirit tatimor </t>
  </si>
  <si>
    <t>Gjoba, penalitete, demshperblime</t>
  </si>
  <si>
    <t>Pagat dhe shperblimet</t>
  </si>
  <si>
    <t>Provigjione qe nuk njihen</t>
  </si>
  <si>
    <t>Sigurimet shoqerore dhe shendetsore</t>
  </si>
  <si>
    <t>Shpenzime pa dokumenta te rregullta</t>
  </si>
  <si>
    <t>Konribute dhe kuota te tjera per personelin</t>
  </si>
  <si>
    <t>Firo ligjore tej kufirit tatimor</t>
  </si>
  <si>
    <t>Shpenzime te tjera per personelin</t>
  </si>
  <si>
    <t>Te tjera jashte perdorimit pa miratim</t>
  </si>
  <si>
    <t>Shuma e shpenzimeve te personelit</t>
  </si>
  <si>
    <t>Pjesa e humbjes se mbartur</t>
  </si>
  <si>
    <t>Fitimi tatimor</t>
  </si>
  <si>
    <t>Tatim fitimi ne normen 10%</t>
  </si>
  <si>
    <t>Fitimi/humbja neto e vitit Ushtrimor</t>
  </si>
  <si>
    <t>Tatim fitimi i ushtrimit eshte llogaritur mbi fitimin e tatueshem.</t>
  </si>
  <si>
    <t>Kontabilisti Miratuar</t>
  </si>
  <si>
    <t>KLEMENT HEQIMI</t>
  </si>
  <si>
    <t>Kontrolli</t>
  </si>
  <si>
    <t xml:space="preserve">Te tjera </t>
  </si>
  <si>
    <t xml:space="preserve"> Totali i shpenzimeve </t>
  </si>
  <si>
    <t xml:space="preserve">Personel jashte njesie </t>
  </si>
  <si>
    <t>Pulla Akcize</t>
  </si>
  <si>
    <t>Hua nga bankat</t>
  </si>
  <si>
    <t>Blerje/shpenzime te tjera (Pulla akcize)</t>
  </si>
  <si>
    <t>31.12.2012</t>
  </si>
  <si>
    <t>Pozicioni me 31 Dhjetor 2012</t>
  </si>
  <si>
    <t>Gjendja 31.12.2012</t>
  </si>
  <si>
    <t>Ushtrimi i mbyllur 2012</t>
  </si>
  <si>
    <t>Vlera neto e AAM 31.12.2012</t>
  </si>
  <si>
    <t>Shteti TAP + tatim ne burim</t>
  </si>
  <si>
    <t>Taksa doganore + aksize</t>
  </si>
  <si>
    <t>Premtim pagesa te arketueshme (Ortaku)</t>
  </si>
  <si>
    <t>Pasqyrat financiare per periudhen ushtrimore qe mbyllet me 31.12.2013 dhe shenimet shpjeguese</t>
  </si>
  <si>
    <t>Per periudhen 01.Janar.2013 -  31 Dhjetor 2013</t>
  </si>
  <si>
    <t xml:space="preserve"> Mars 2014</t>
  </si>
  <si>
    <t>1. Pasqyra e Bilancit Kontabel me 31 Dhjetor 2013</t>
  </si>
  <si>
    <t>2. Pasqyra e te Ardhurave dhe Shpenzimeve te Periudhes 1 Janar deri me 31 Dhjetor 2013</t>
  </si>
  <si>
    <t>31.12.2013</t>
  </si>
  <si>
    <t>3. Pasqyra e Flukseve Monetare per Periudhen 1 Janar deri me 31 Dhjetor 2013</t>
  </si>
  <si>
    <t>Pasqyra e ndryshimit te Kapitalit gjate periudhes 1 Janar 2013 deri me 31 Dhjetor 2013</t>
  </si>
  <si>
    <t>Pozicioni me 31 Dhjetor 2013</t>
  </si>
  <si>
    <t>vendimi perkates brenda 6 mujorit te pare te vitit 2014.</t>
  </si>
  <si>
    <t>GJENDJA  SIPAS  BILANCIT  ME  31.12.2013</t>
  </si>
  <si>
    <t>1 Janar - 31 Dhjetor   2013</t>
  </si>
  <si>
    <t>Gjendja 31.12.2013</t>
  </si>
  <si>
    <t>Ushtrimi i mbyllur 2013</t>
  </si>
  <si>
    <t>Kosto e AAM me 1.1.2013</t>
  </si>
  <si>
    <t>Shtesat 2013</t>
  </si>
  <si>
    <t>Paksimet 2013</t>
  </si>
  <si>
    <t>Kosto e AAM me 31.12.2013</t>
  </si>
  <si>
    <t>Amortizimi AAM 1.1.2013</t>
  </si>
  <si>
    <t>Amortizimi aAM 31.12.2013</t>
  </si>
  <si>
    <t>Vlera neto e AAM 31.12.2013</t>
  </si>
  <si>
    <t>Tatim fitimi i mbipaguar   631109     leke</t>
  </si>
  <si>
    <t>Tvsh e kreditueshme 153524    leke</t>
  </si>
  <si>
    <t>Tatim page per tu paguar   21813    leke</t>
  </si>
  <si>
    <t>Sigurime shoqerore per tu paguar  68793    leke.</t>
  </si>
  <si>
    <t>Tatim ne burim 0 leke.</t>
  </si>
  <si>
    <t>Zbatuar SKK ligji per kontabilitetin dhe legjislacioni tatimore ne fuqi.</t>
  </si>
  <si>
    <t>Per fitimin e pa shperndare do te merret vendim ne asamblene e ortakeve dhe do t'ju dergohet</t>
  </si>
  <si>
    <t>Tirane   me   date  26 / 03 / 2014</t>
  </si>
  <si>
    <t>ESPERTO DEI VINI Shpk</t>
  </si>
  <si>
    <t>Inventari i mallit  31.12.2013</t>
  </si>
  <si>
    <t>Nr.</t>
  </si>
  <si>
    <t>Pershkrimi i Artikullit</t>
  </si>
  <si>
    <t>Njesia</t>
  </si>
  <si>
    <t>Sasia</t>
  </si>
  <si>
    <t>Cmimi</t>
  </si>
  <si>
    <t>Vlera ( Leke )</t>
  </si>
  <si>
    <t>ALTAMAREA</t>
  </si>
  <si>
    <t>shishe</t>
  </si>
  <si>
    <t>BACCHUS</t>
  </si>
  <si>
    <t>BRUNELLO CROCE DI MEZZO</t>
  </si>
  <si>
    <t>CABERNET SAUVIGNON</t>
  </si>
  <si>
    <t>CHARDONNAY</t>
  </si>
  <si>
    <t>CHIANTI</t>
  </si>
  <si>
    <t>COSTA D'ORO FALERIO</t>
  </si>
  <si>
    <t>COSTA D'ORO ROSSO PICENO</t>
  </si>
  <si>
    <t>ESPERANTO</t>
  </si>
  <si>
    <t>EVOEIGHT</t>
  </si>
  <si>
    <t>FALANGHINA</t>
  </si>
  <si>
    <t>FALERIO</t>
  </si>
  <si>
    <t>GOTICO</t>
  </si>
  <si>
    <t>GRECO DI TUFFO</t>
  </si>
  <si>
    <t>KURNI</t>
  </si>
  <si>
    <t>LACRIMA MORRO D'ALBA</t>
  </si>
  <si>
    <t>LE MERLETTAIE ( PECORINO )</t>
  </si>
  <si>
    <t>LORI BLU</t>
  </si>
  <si>
    <t>MERLOT</t>
  </si>
  <si>
    <t>OPPIDUM</t>
  </si>
  <si>
    <t>ORIS</t>
  </si>
  <si>
    <t>PRIMITIVO JEMMA</t>
  </si>
  <si>
    <t>ROSSO PICENO</t>
  </si>
  <si>
    <t>SAGGIO</t>
  </si>
  <si>
    <t>SAN CARRO</t>
  </si>
  <si>
    <t>SYRAH</t>
  </si>
  <si>
    <t>TEBALDO</t>
  </si>
  <si>
    <t>VERDICCHIO SARTARELLI</t>
  </si>
  <si>
    <t>CIU CIU 5 LT</t>
  </si>
  <si>
    <t>kuti</t>
  </si>
  <si>
    <t>TOTALI</t>
  </si>
  <si>
    <t>Administratori</t>
  </si>
  <si>
    <t>Florian MULLAI</t>
  </si>
  <si>
    <t xml:space="preserve">Subjekti </t>
  </si>
  <si>
    <t>ESPERTO DEI VINI</t>
  </si>
  <si>
    <t>NIPT</t>
  </si>
  <si>
    <t>K 81413021 E</t>
  </si>
  <si>
    <t>Lloji i automjetit</t>
  </si>
  <si>
    <t>Kapaciteti</t>
  </si>
  <si>
    <t>Targa</t>
  </si>
  <si>
    <t>Vlera Fillestare</t>
  </si>
  <si>
    <t>peugeot Partner</t>
  </si>
  <si>
    <t>D1 / 1</t>
  </si>
  <si>
    <t>TR 6357 P</t>
  </si>
  <si>
    <t>Autoveture Skoda Woksvagen</t>
  </si>
  <si>
    <t>4+1</t>
  </si>
  <si>
    <t>AA178BX</t>
  </si>
  <si>
    <t>ADMINISTRATORI</t>
  </si>
  <si>
    <t>FLORIAN MULLAI</t>
  </si>
  <si>
    <t>INVENTARI I AUTOMJETEVE NE PRONESI TE SUBJEKTIT 31.12.2013</t>
  </si>
  <si>
    <t>Pasqyre Nr. 3</t>
  </si>
  <si>
    <t>Aktiviteti</t>
  </si>
  <si>
    <t>Te ardhurat nga aktiviteti</t>
  </si>
  <si>
    <t>Tregti</t>
  </si>
  <si>
    <t>Tregti karburanti</t>
  </si>
  <si>
    <t>Tregti ushqimore, pije</t>
  </si>
  <si>
    <t>Tregti materiale ndertimi</t>
  </si>
  <si>
    <t>Tregti cigaresh</t>
  </si>
  <si>
    <t>Tregti artikuj industrial</t>
  </si>
  <si>
    <t>Farmaci</t>
  </si>
  <si>
    <t>Export mallrash</t>
  </si>
  <si>
    <t>Tregti te tjera</t>
  </si>
  <si>
    <t>Totali i te ardhurave nga tregtia</t>
  </si>
  <si>
    <t>Ndertim</t>
  </si>
  <si>
    <t>Ndertim banese</t>
  </si>
  <si>
    <t>Ndertim pune publike</t>
  </si>
  <si>
    <t>Ndertime te tjera</t>
  </si>
  <si>
    <t>Totali i te ardhurave nga ndertimi</t>
  </si>
  <si>
    <t>Prodhim</t>
  </si>
  <si>
    <t>Export, prodhime te ndryshme</t>
  </si>
  <si>
    <t>Fason te cdo lloji</t>
  </si>
  <si>
    <t>Prodhim materiale ndertimi</t>
  </si>
  <si>
    <t>Prodhim ushqimore</t>
  </si>
  <si>
    <t>Prodhim pije alkoolike, etj</t>
  </si>
  <si>
    <t>Prodhim energji</t>
  </si>
  <si>
    <t>Prodhim hidrokarbure</t>
  </si>
  <si>
    <t>Prodhime te tjera</t>
  </si>
  <si>
    <t>Totali i te ardhurave nga prodhimi</t>
  </si>
  <si>
    <t>Transport</t>
  </si>
  <si>
    <t>Tranport mallrash</t>
  </si>
  <si>
    <t>Transport malli nderkombetare</t>
  </si>
  <si>
    <t>Transport udhetaresh</t>
  </si>
  <si>
    <t>Transport udhetaresh nderkombetare</t>
  </si>
  <si>
    <t>IV</t>
  </si>
  <si>
    <t>Totali i te ardhurave nga transporti</t>
  </si>
  <si>
    <t>Sherbimi</t>
  </si>
  <si>
    <t>Sherbime financiare</t>
  </si>
  <si>
    <t>Sherbime mjekesore</t>
  </si>
  <si>
    <t>Bar restorante</t>
  </si>
  <si>
    <t>Hoteleri</t>
  </si>
  <si>
    <t>Lojra fati</t>
  </si>
  <si>
    <t>Veprimtari televizive</t>
  </si>
  <si>
    <t>Telekomunikacion</t>
  </si>
  <si>
    <t>Eksport sherbimesh te ndryshme</t>
  </si>
  <si>
    <t>Profesione te lira</t>
  </si>
  <si>
    <t>V</t>
  </si>
  <si>
    <t>Totali i te ardhurave nga sherbimet</t>
  </si>
  <si>
    <t>TOTALI ( I+II+III+IV+V )</t>
  </si>
  <si>
    <t>Nr. i te punesuarve</t>
  </si>
  <si>
    <t>Me page deri ne 19.000 leke</t>
  </si>
  <si>
    <t>Me page nga 19.001 deri ne 30.000 leke</t>
  </si>
  <si>
    <t>Me page nga 30.001 deri ne 66.500 leke</t>
  </si>
  <si>
    <t>Me page nga 66.501 deri ne 84.100 leke</t>
  </si>
  <si>
    <t>Me page me te larte nga 84.100 leke</t>
  </si>
  <si>
    <t xml:space="preserve">Totali </t>
  </si>
  <si>
    <t>Te punesuar mesatarisht per vitin 2013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</si>
</sst>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0"/>
    <numFmt numFmtId="180" formatCode="0.0000"/>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75">
    <font>
      <sz val="10"/>
      <name val="Arial"/>
      <family val="0"/>
    </font>
    <font>
      <b/>
      <sz val="10"/>
      <name val="Arial"/>
      <family val="2"/>
    </font>
    <font>
      <i/>
      <sz val="10"/>
      <name val="Arial"/>
      <family val="2"/>
    </font>
    <font>
      <b/>
      <sz val="14"/>
      <name val="Arial"/>
      <family val="2"/>
    </font>
    <font>
      <b/>
      <sz val="12"/>
      <name val="Arial"/>
      <family val="2"/>
    </font>
    <font>
      <sz val="10"/>
      <name val="Times New Roman"/>
      <family val="1"/>
    </font>
    <font>
      <i/>
      <sz val="10"/>
      <name val="Times New Roman"/>
      <family val="1"/>
    </font>
    <font>
      <sz val="8"/>
      <name val="Arial"/>
      <family val="0"/>
    </font>
    <font>
      <sz val="12"/>
      <name val="Arial"/>
      <family val="2"/>
    </font>
    <font>
      <sz val="9"/>
      <name val="Arial"/>
      <family val="2"/>
    </font>
    <font>
      <i/>
      <u val="single"/>
      <sz val="10"/>
      <name val="Arial"/>
      <family val="2"/>
    </font>
    <font>
      <b/>
      <sz val="9"/>
      <name val="Arial"/>
      <family val="2"/>
    </font>
    <font>
      <sz val="10"/>
      <color indexed="10"/>
      <name val="Arial"/>
      <family val="0"/>
    </font>
    <font>
      <sz val="9"/>
      <name val="Tahoma"/>
      <family val="0"/>
    </font>
    <font>
      <b/>
      <sz val="9"/>
      <name val="Tahoma"/>
      <family val="0"/>
    </font>
    <font>
      <sz val="12"/>
      <name val="Times New Roman"/>
      <family val="1"/>
    </font>
    <font>
      <u val="single"/>
      <sz val="10"/>
      <name val="Arial"/>
      <family val="2"/>
    </font>
    <font>
      <sz val="14"/>
      <name val="Arial"/>
      <family val="2"/>
    </font>
    <font>
      <b/>
      <u val="single"/>
      <sz val="10"/>
      <name val="Arial"/>
      <family val="2"/>
    </font>
    <font>
      <u val="single"/>
      <sz val="14"/>
      <name val="Arial"/>
      <family val="2"/>
    </font>
    <font>
      <sz val="11"/>
      <name val="Arial"/>
      <family val="2"/>
    </font>
    <font>
      <u val="single"/>
      <sz val="11"/>
      <name val="Arial"/>
      <family val="2"/>
    </font>
    <font>
      <b/>
      <sz val="11"/>
      <name val="Arial"/>
      <family val="2"/>
    </font>
    <font>
      <sz val="9"/>
      <color indexed="8"/>
      <name val="Arial"/>
      <family val="2"/>
    </font>
    <font>
      <i/>
      <sz val="9"/>
      <name val="Arial"/>
      <family val="2"/>
    </font>
    <font>
      <b/>
      <sz val="8"/>
      <name val="Tahoma"/>
      <family val="2"/>
    </font>
    <font>
      <sz val="8"/>
      <name val="Tahoma"/>
      <family val="2"/>
    </font>
    <font>
      <i/>
      <sz val="22"/>
      <name val="Times New Roman"/>
      <family val="1"/>
    </font>
    <font>
      <b/>
      <sz val="11"/>
      <name val="Calibri"/>
      <family val="2"/>
    </font>
    <font>
      <sz val="9"/>
      <name val="Cambria"/>
      <family val="1"/>
    </font>
    <font>
      <sz val="10"/>
      <name val="Cambria"/>
      <family val="1"/>
    </font>
    <font>
      <b/>
      <sz val="9"/>
      <name val="Cambria"/>
      <family val="1"/>
    </font>
    <font>
      <b/>
      <sz val="10"/>
      <name val="Cambria"/>
      <family val="1"/>
    </font>
    <font>
      <b/>
      <sz val="12"/>
      <name val="Times New Roman"/>
      <family val="1"/>
    </font>
    <font>
      <b/>
      <sz val="11"/>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Calibri"/>
      <family val="2"/>
    </font>
    <font>
      <sz val="9"/>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rgb="FF66FF66"/>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double"/>
      <bottom style="double"/>
    </border>
    <border>
      <left style="thin"/>
      <right style="thin"/>
      <top style="double"/>
      <bottom style="double"/>
    </border>
    <border>
      <left style="thin"/>
      <right style="medium"/>
      <top style="double"/>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double"/>
    </border>
    <border>
      <left style="thin"/>
      <right style="thin"/>
      <top>
        <color indexed="63"/>
      </top>
      <bottom style="double"/>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double"/>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medium"/>
      <top style="medium"/>
      <bottom>
        <color indexed="63"/>
      </bottom>
    </border>
    <border>
      <left style="medium"/>
      <right style="medium"/>
      <top>
        <color indexed="63"/>
      </top>
      <bottom style="medium"/>
    </border>
    <border>
      <left style="thin"/>
      <right style="medium"/>
      <top>
        <color indexed="63"/>
      </top>
      <bottom style="double"/>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color indexed="63"/>
      </left>
      <right style="double">
        <color indexed="63"/>
      </right>
      <top>
        <color indexed="63"/>
      </top>
      <bottom style="double">
        <color indexed="63"/>
      </bottom>
    </border>
    <border>
      <left style="double">
        <color indexed="63"/>
      </left>
      <right style="double">
        <color indexed="63"/>
      </right>
      <top>
        <color indexed="63"/>
      </top>
      <bottom style="double">
        <color indexed="63"/>
      </bottom>
    </border>
    <border>
      <left style="thin"/>
      <right>
        <color indexed="63"/>
      </right>
      <top style="medium"/>
      <bottom>
        <color indexed="63"/>
      </bottom>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double"/>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style="medium"/>
      <top style="double"/>
      <bottom style="double"/>
    </border>
    <border>
      <left>
        <color indexed="63"/>
      </left>
      <right style="medium"/>
      <top style="thin"/>
      <bottom style="thin"/>
    </border>
    <border>
      <left style="medium"/>
      <right>
        <color indexed="63"/>
      </right>
      <top style="double"/>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style="double"/>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color indexed="63"/>
      </left>
      <right style="thin"/>
      <top style="medium"/>
      <bottom style="medium"/>
    </border>
    <border>
      <left style="medium"/>
      <right>
        <color indexed="63"/>
      </right>
      <top style="medium"/>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color indexed="63"/>
      </top>
      <bottom style="thin"/>
    </border>
    <border>
      <left style="medium"/>
      <right>
        <color indexed="63"/>
      </right>
      <top style="thin"/>
      <bottom style="thin"/>
    </border>
    <border>
      <left style="thin"/>
      <right>
        <color indexed="63"/>
      </right>
      <top style="double"/>
      <bottom>
        <color indexed="63"/>
      </bottom>
    </border>
    <border>
      <left style="thin"/>
      <right>
        <color indexed="63"/>
      </right>
      <top>
        <color indexed="63"/>
      </top>
      <bottom style="double"/>
    </border>
    <border>
      <left style="medium"/>
      <right>
        <color indexed="63"/>
      </right>
      <top style="double"/>
      <bottom style="double"/>
    </border>
    <border>
      <left style="thin"/>
      <right style="thin"/>
      <top style="double"/>
      <bottom style="thin"/>
    </border>
    <border>
      <left style="thin"/>
      <right>
        <color indexed="63"/>
      </right>
      <top style="double"/>
      <bottom style="medium"/>
    </border>
    <border>
      <left>
        <color indexed="63"/>
      </left>
      <right style="medium"/>
      <top style="double"/>
      <bottom style="medium"/>
    </border>
    <border>
      <left style="medium"/>
      <right>
        <color indexed="63"/>
      </right>
      <top style="thin"/>
      <bottom style="double"/>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607">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1"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8" fillId="0" borderId="0" xfId="0" applyFont="1" applyAlignment="1">
      <alignment/>
    </xf>
    <xf numFmtId="0" fontId="2" fillId="0" borderId="0" xfId="0" applyFont="1" applyAlignment="1">
      <alignment/>
    </xf>
    <xf numFmtId="0" fontId="0" fillId="0" borderId="0" xfId="0" applyAlignment="1">
      <alignment vertical="center" wrapText="1"/>
    </xf>
    <xf numFmtId="0" fontId="9" fillId="0" borderId="0" xfId="0" applyFont="1" applyAlignment="1">
      <alignment/>
    </xf>
    <xf numFmtId="0" fontId="1" fillId="0" borderId="0" xfId="0" applyFont="1" applyBorder="1" applyAlignment="1">
      <alignment vertical="center" wrapText="1"/>
    </xf>
    <xf numFmtId="0" fontId="1" fillId="0" borderId="0" xfId="0" applyFont="1" applyBorder="1" applyAlignment="1">
      <alignment/>
    </xf>
    <xf numFmtId="0" fontId="2" fillId="0" borderId="0" xfId="0" applyFont="1" applyBorder="1" applyAlignment="1">
      <alignment vertical="center"/>
    </xf>
    <xf numFmtId="180" fontId="0" fillId="0" borderId="0" xfId="0" applyNumberFormat="1" applyFont="1" applyAlignment="1">
      <alignment/>
    </xf>
    <xf numFmtId="0" fontId="11" fillId="0" borderId="0" xfId="0" applyFont="1" applyAlignment="1">
      <alignment/>
    </xf>
    <xf numFmtId="3" fontId="1"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horizontal="center"/>
    </xf>
    <xf numFmtId="0" fontId="0" fillId="0" borderId="13" xfId="0" applyBorder="1" applyAlignment="1">
      <alignment/>
    </xf>
    <xf numFmtId="0" fontId="0" fillId="0" borderId="0" xfId="0" applyBorder="1" applyAlignment="1">
      <alignment/>
    </xf>
    <xf numFmtId="0" fontId="0" fillId="0" borderId="0" xfId="0" applyBorder="1" applyAlignment="1">
      <alignment/>
    </xf>
    <xf numFmtId="0" fontId="16" fillId="0" borderId="0" xfId="0" applyFont="1" applyBorder="1" applyAlignment="1">
      <alignment/>
    </xf>
    <xf numFmtId="0" fontId="16" fillId="0" borderId="14" xfId="0" applyFont="1" applyBorder="1" applyAlignment="1">
      <alignment/>
    </xf>
    <xf numFmtId="0" fontId="0" fillId="0" borderId="14" xfId="0" applyBorder="1" applyAlignment="1">
      <alignment/>
    </xf>
    <xf numFmtId="0" fontId="18" fillId="0" borderId="0" xfId="0" applyFont="1" applyBorder="1" applyAlignment="1">
      <alignment/>
    </xf>
    <xf numFmtId="0" fontId="16" fillId="0" borderId="0" xfId="0" applyFont="1" applyBorder="1" applyAlignment="1">
      <alignment/>
    </xf>
    <xf numFmtId="0" fontId="1" fillId="0" borderId="0" xfId="0" applyFont="1" applyBorder="1" applyAlignment="1">
      <alignment/>
    </xf>
    <xf numFmtId="14" fontId="0" fillId="0" borderId="0" xfId="0" applyNumberFormat="1" applyBorder="1" applyAlignment="1" quotePrefix="1">
      <alignment/>
    </xf>
    <xf numFmtId="15" fontId="0" fillId="0" borderId="0" xfId="0" applyNumberFormat="1" applyBorder="1" applyAlignment="1" quotePrefix="1">
      <alignment wrapText="1"/>
    </xf>
    <xf numFmtId="14" fontId="0" fillId="0" borderId="0" xfId="0" applyNumberFormat="1" applyBorder="1" applyAlignment="1">
      <alignment/>
    </xf>
    <xf numFmtId="0" fontId="0" fillId="0" borderId="0" xfId="0" applyFont="1" applyBorder="1" applyAlignment="1">
      <alignment/>
    </xf>
    <xf numFmtId="0" fontId="1" fillId="0" borderId="14" xfId="0" applyFont="1" applyBorder="1" applyAlignment="1">
      <alignment horizontal="center"/>
    </xf>
    <xf numFmtId="0" fontId="0" fillId="0" borderId="15" xfId="0" applyBorder="1" applyAlignment="1">
      <alignment/>
    </xf>
    <xf numFmtId="0" fontId="0" fillId="0" borderId="16" xfId="0" applyBorder="1" applyAlignment="1">
      <alignment/>
    </xf>
    <xf numFmtId="0" fontId="1" fillId="0" borderId="17" xfId="0" applyFont="1" applyBorder="1" applyAlignment="1">
      <alignment horizontal="center"/>
    </xf>
    <xf numFmtId="0" fontId="0" fillId="0" borderId="0" xfId="0" applyFont="1" applyBorder="1" applyAlignment="1">
      <alignment/>
    </xf>
    <xf numFmtId="0" fontId="0" fillId="0" borderId="0" xfId="0" applyFont="1" applyFill="1" applyBorder="1" applyAlignment="1">
      <alignment/>
    </xf>
    <xf numFmtId="3" fontId="0" fillId="0" borderId="0" xfId="0" applyNumberFormat="1" applyAlignment="1">
      <alignment/>
    </xf>
    <xf numFmtId="0" fontId="15"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left"/>
    </xf>
    <xf numFmtId="0" fontId="0" fillId="0" borderId="0" xfId="0" applyBorder="1" applyAlignment="1">
      <alignment vertical="center" wrapText="1"/>
    </xf>
    <xf numFmtId="4" fontId="0" fillId="0" borderId="0" xfId="0" applyNumberFormat="1" applyAlignment="1">
      <alignment/>
    </xf>
    <xf numFmtId="0" fontId="29" fillId="0" borderId="0" xfId="0" applyFont="1" applyAlignment="1">
      <alignment/>
    </xf>
    <xf numFmtId="0" fontId="30" fillId="0" borderId="0" xfId="0" applyFont="1" applyAlignment="1">
      <alignment/>
    </xf>
    <xf numFmtId="0" fontId="0" fillId="0" borderId="0" xfId="0" applyFill="1" applyBorder="1" applyAlignment="1">
      <alignment/>
    </xf>
    <xf numFmtId="1" fontId="1" fillId="0" borderId="0" xfId="0" applyNumberFormat="1" applyFont="1" applyAlignment="1">
      <alignment/>
    </xf>
    <xf numFmtId="0" fontId="0" fillId="0" borderId="0" xfId="0" applyFont="1" applyAlignment="1" applyProtection="1">
      <alignment/>
      <protection locked="0"/>
    </xf>
    <xf numFmtId="0" fontId="6" fillId="0" borderId="0" xfId="0" applyFont="1" applyAlignment="1" applyProtection="1">
      <alignment horizontal="left"/>
      <protection locked="0"/>
    </xf>
    <xf numFmtId="0" fontId="17" fillId="33" borderId="18" xfId="0" applyFont="1" applyFill="1" applyBorder="1" applyAlignment="1" applyProtection="1">
      <alignment horizontal="left"/>
      <protection hidden="1"/>
    </xf>
    <xf numFmtId="0" fontId="17" fillId="33" borderId="19" xfId="0" applyFont="1" applyFill="1" applyBorder="1" applyAlignment="1" applyProtection="1">
      <alignment horizontal="center"/>
      <protection hidden="1"/>
    </xf>
    <xf numFmtId="0" fontId="17" fillId="33" borderId="20" xfId="0" applyFont="1" applyFill="1" applyBorder="1" applyAlignment="1" applyProtection="1">
      <alignment horizontal="center"/>
      <protection hidden="1"/>
    </xf>
    <xf numFmtId="0" fontId="20" fillId="0" borderId="21" xfId="0" applyFont="1" applyBorder="1" applyAlignment="1" applyProtection="1">
      <alignment/>
      <protection hidden="1"/>
    </xf>
    <xf numFmtId="0" fontId="20" fillId="0" borderId="22" xfId="0" applyFont="1" applyBorder="1" applyAlignment="1" applyProtection="1">
      <alignment/>
      <protection hidden="1"/>
    </xf>
    <xf numFmtId="0" fontId="8" fillId="0" borderId="22" xfId="0" applyFont="1" applyBorder="1" applyAlignment="1" applyProtection="1">
      <alignment/>
      <protection hidden="1"/>
    </xf>
    <xf numFmtId="0" fontId="8" fillId="0" borderId="23" xfId="0" applyFont="1" applyBorder="1" applyAlignment="1" applyProtection="1">
      <alignment/>
      <protection hidden="1"/>
    </xf>
    <xf numFmtId="0" fontId="9" fillId="0" borderId="24" xfId="0" applyFont="1" applyFill="1" applyBorder="1" applyAlignment="1" applyProtection="1">
      <alignment/>
      <protection hidden="1"/>
    </xf>
    <xf numFmtId="0" fontId="9" fillId="0" borderId="25" xfId="0" applyFont="1" applyFill="1" applyBorder="1" applyAlignment="1" applyProtection="1">
      <alignment/>
      <protection hidden="1"/>
    </xf>
    <xf numFmtId="0" fontId="0" fillId="0" borderId="25" xfId="0" applyFont="1" applyBorder="1" applyAlignment="1" applyProtection="1">
      <alignment/>
      <protection hidden="1"/>
    </xf>
    <xf numFmtId="3" fontId="0" fillId="0" borderId="25" xfId="0" applyNumberFormat="1" applyFont="1" applyBorder="1" applyAlignment="1" applyProtection="1">
      <alignment/>
      <protection hidden="1"/>
    </xf>
    <xf numFmtId="3" fontId="0" fillId="0" borderId="26" xfId="0" applyNumberFormat="1" applyFont="1" applyBorder="1" applyAlignment="1" applyProtection="1">
      <alignment/>
      <protection hidden="1"/>
    </xf>
    <xf numFmtId="0" fontId="9" fillId="0" borderId="27" xfId="0" applyFont="1" applyFill="1" applyBorder="1" applyAlignment="1" applyProtection="1">
      <alignment/>
      <protection hidden="1"/>
    </xf>
    <xf numFmtId="0" fontId="9" fillId="0" borderId="28" xfId="0" applyFont="1" applyFill="1" applyBorder="1" applyAlignment="1" applyProtection="1">
      <alignment/>
      <protection hidden="1"/>
    </xf>
    <xf numFmtId="0" fontId="0" fillId="0" borderId="28" xfId="0" applyFont="1" applyBorder="1" applyAlignment="1" applyProtection="1">
      <alignment/>
      <protection hidden="1"/>
    </xf>
    <xf numFmtId="3" fontId="0" fillId="0" borderId="28" xfId="0" applyNumberFormat="1" applyFont="1" applyBorder="1" applyAlignment="1" applyProtection="1">
      <alignment/>
      <protection hidden="1"/>
    </xf>
    <xf numFmtId="3" fontId="0" fillId="0" borderId="29" xfId="0" applyNumberFormat="1" applyFont="1" applyBorder="1" applyAlignment="1" applyProtection="1">
      <alignment/>
      <protection hidden="1"/>
    </xf>
    <xf numFmtId="0" fontId="24" fillId="0" borderId="30" xfId="0" applyFont="1" applyBorder="1" applyAlignment="1" applyProtection="1">
      <alignment/>
      <protection hidden="1"/>
    </xf>
    <xf numFmtId="0" fontId="9" fillId="0" borderId="31" xfId="0" applyFont="1" applyFill="1" applyBorder="1" applyAlignment="1" applyProtection="1">
      <alignment/>
      <protection hidden="1"/>
    </xf>
    <xf numFmtId="0" fontId="2" fillId="0" borderId="31" xfId="0" applyFont="1" applyBorder="1" applyAlignment="1" applyProtection="1">
      <alignment/>
      <protection hidden="1"/>
    </xf>
    <xf numFmtId="3" fontId="2" fillId="0" borderId="31" xfId="0" applyNumberFormat="1" applyFont="1" applyBorder="1" applyAlignment="1" applyProtection="1">
      <alignment/>
      <protection hidden="1"/>
    </xf>
    <xf numFmtId="3" fontId="2" fillId="0" borderId="32" xfId="0" applyNumberFormat="1" applyFont="1" applyBorder="1" applyAlignment="1" applyProtection="1">
      <alignment/>
      <protection hidden="1"/>
    </xf>
    <xf numFmtId="0" fontId="0" fillId="0" borderId="33" xfId="0" applyFont="1" applyBorder="1" applyAlignment="1" applyProtection="1">
      <alignment/>
      <protection hidden="1"/>
    </xf>
    <xf numFmtId="0" fontId="0" fillId="0" borderId="34" xfId="0" applyFont="1" applyBorder="1" applyAlignment="1" applyProtection="1">
      <alignment/>
      <protection hidden="1"/>
    </xf>
    <xf numFmtId="3" fontId="0" fillId="33" borderId="34" xfId="0" applyNumberFormat="1" applyFont="1" applyFill="1" applyBorder="1" applyAlignment="1" applyProtection="1">
      <alignment/>
      <protection hidden="1"/>
    </xf>
    <xf numFmtId="3" fontId="0" fillId="33" borderId="35" xfId="0" applyNumberFormat="1" applyFont="1" applyFill="1" applyBorder="1" applyAlignment="1" applyProtection="1">
      <alignment/>
      <protection hidden="1"/>
    </xf>
    <xf numFmtId="0" fontId="9" fillId="0" borderId="30" xfId="0" applyFont="1" applyFill="1" applyBorder="1" applyAlignment="1" applyProtection="1">
      <alignment/>
      <protection hidden="1"/>
    </xf>
    <xf numFmtId="0" fontId="9" fillId="0" borderId="31" xfId="0" applyFont="1" applyFill="1" applyBorder="1" applyAlignment="1" applyProtection="1">
      <alignment/>
      <protection hidden="1"/>
    </xf>
    <xf numFmtId="3" fontId="0" fillId="0" borderId="36" xfId="0" applyNumberFormat="1" applyFont="1" applyBorder="1" applyAlignment="1" applyProtection="1">
      <alignment/>
      <protection hidden="1"/>
    </xf>
    <xf numFmtId="3" fontId="0" fillId="0" borderId="37" xfId="0" applyNumberFormat="1" applyFont="1" applyBorder="1" applyAlignment="1" applyProtection="1">
      <alignment/>
      <protection hidden="1"/>
    </xf>
    <xf numFmtId="0" fontId="24" fillId="0" borderId="31" xfId="0" applyFont="1" applyBorder="1" applyAlignment="1" applyProtection="1">
      <alignment/>
      <protection hidden="1"/>
    </xf>
    <xf numFmtId="3" fontId="0" fillId="0" borderId="31" xfId="0" applyNumberFormat="1" applyFont="1" applyBorder="1" applyAlignment="1" applyProtection="1">
      <alignment/>
      <protection hidden="1"/>
    </xf>
    <xf numFmtId="3" fontId="0" fillId="0" borderId="32" xfId="0" applyNumberFormat="1" applyFont="1" applyBorder="1" applyAlignment="1" applyProtection="1">
      <alignment/>
      <protection hidden="1"/>
    </xf>
    <xf numFmtId="0" fontId="9" fillId="0" borderId="24" xfId="0" applyFont="1" applyBorder="1" applyAlignment="1" applyProtection="1">
      <alignment/>
      <protection hidden="1"/>
    </xf>
    <xf numFmtId="0" fontId="9" fillId="0" borderId="25" xfId="0" applyFont="1" applyBorder="1" applyAlignment="1" applyProtection="1">
      <alignment/>
      <protection hidden="1"/>
    </xf>
    <xf numFmtId="0" fontId="8" fillId="0" borderId="38" xfId="0" applyFont="1" applyBorder="1" applyAlignment="1" applyProtection="1">
      <alignment/>
      <protection hidden="1"/>
    </xf>
    <xf numFmtId="0" fontId="8" fillId="0" borderId="39" xfId="0" applyFont="1" applyBorder="1" applyAlignment="1" applyProtection="1">
      <alignment/>
      <protection hidden="1"/>
    </xf>
    <xf numFmtId="3" fontId="8" fillId="33" borderId="39" xfId="0" applyNumberFormat="1" applyFont="1" applyFill="1" applyBorder="1" applyAlignment="1" applyProtection="1">
      <alignment/>
      <protection hidden="1"/>
    </xf>
    <xf numFmtId="3" fontId="8" fillId="33" borderId="40" xfId="0" applyNumberFormat="1" applyFont="1" applyFill="1" applyBorder="1" applyAlignment="1" applyProtection="1">
      <alignment/>
      <protection hidden="1"/>
    </xf>
    <xf numFmtId="3" fontId="8" fillId="0" borderId="22" xfId="0" applyNumberFormat="1" applyFont="1" applyBorder="1" applyAlignment="1" applyProtection="1">
      <alignment/>
      <protection hidden="1"/>
    </xf>
    <xf numFmtId="3" fontId="8" fillId="0" borderId="23" xfId="0" applyNumberFormat="1" applyFont="1" applyBorder="1" applyAlignment="1" applyProtection="1">
      <alignment/>
      <protection hidden="1"/>
    </xf>
    <xf numFmtId="0" fontId="9" fillId="0" borderId="27" xfId="0" applyFont="1" applyBorder="1" applyAlignment="1" applyProtection="1">
      <alignment/>
      <protection hidden="1"/>
    </xf>
    <xf numFmtId="0" fontId="9" fillId="0" borderId="28" xfId="0" applyFont="1" applyBorder="1" applyAlignment="1" applyProtection="1">
      <alignment/>
      <protection hidden="1"/>
    </xf>
    <xf numFmtId="0" fontId="0" fillId="0" borderId="26" xfId="0" applyFont="1" applyBorder="1" applyAlignment="1" applyProtection="1">
      <alignment/>
      <protection hidden="1"/>
    </xf>
    <xf numFmtId="0" fontId="0" fillId="0" borderId="29" xfId="0" applyFont="1" applyBorder="1" applyAlignment="1" applyProtection="1">
      <alignment/>
      <protection hidden="1"/>
    </xf>
    <xf numFmtId="0" fontId="8" fillId="0" borderId="41" xfId="0" applyFont="1" applyBorder="1" applyAlignment="1" applyProtection="1">
      <alignment/>
      <protection hidden="1"/>
    </xf>
    <xf numFmtId="0" fontId="8" fillId="0" borderId="36" xfId="0" applyFont="1" applyBorder="1" applyAlignment="1" applyProtection="1">
      <alignment/>
      <protection hidden="1"/>
    </xf>
    <xf numFmtId="3" fontId="8" fillId="33" borderId="36" xfId="0" applyNumberFormat="1" applyFont="1" applyFill="1" applyBorder="1" applyAlignment="1" applyProtection="1">
      <alignment/>
      <protection hidden="1"/>
    </xf>
    <xf numFmtId="3" fontId="8" fillId="33" borderId="37" xfId="0" applyNumberFormat="1" applyFont="1" applyFill="1" applyBorder="1" applyAlignment="1" applyProtection="1">
      <alignment/>
      <protection hidden="1"/>
    </xf>
    <xf numFmtId="0" fontId="8" fillId="0" borderId="18" xfId="0" applyFont="1" applyBorder="1" applyAlignment="1" applyProtection="1">
      <alignment/>
      <protection hidden="1"/>
    </xf>
    <xf numFmtId="0" fontId="8" fillId="0" borderId="19" xfId="0" applyFont="1" applyBorder="1" applyAlignment="1" applyProtection="1">
      <alignment/>
      <protection hidden="1"/>
    </xf>
    <xf numFmtId="3" fontId="8" fillId="33" borderId="19" xfId="0" applyNumberFormat="1" applyFont="1" applyFill="1" applyBorder="1" applyAlignment="1" applyProtection="1">
      <alignment/>
      <protection hidden="1"/>
    </xf>
    <xf numFmtId="3" fontId="8" fillId="33" borderId="20" xfId="0" applyNumberFormat="1" applyFont="1" applyFill="1" applyBorder="1" applyAlignment="1" applyProtection="1">
      <alignment/>
      <protection hidden="1"/>
    </xf>
    <xf numFmtId="0" fontId="0" fillId="0" borderId="42" xfId="0" applyFont="1" applyBorder="1" applyAlignment="1" applyProtection="1">
      <alignment/>
      <protection hidden="1"/>
    </xf>
    <xf numFmtId="0" fontId="0" fillId="0" borderId="43" xfId="0" applyFont="1" applyBorder="1" applyAlignment="1" applyProtection="1">
      <alignment/>
      <protection hidden="1"/>
    </xf>
    <xf numFmtId="0" fontId="53" fillId="0" borderId="44" xfId="0" applyFont="1" applyBorder="1" applyAlignment="1" applyProtection="1">
      <alignment/>
      <protection hidden="1"/>
    </xf>
    <xf numFmtId="0" fontId="1" fillId="34" borderId="45" xfId="0" applyFont="1" applyFill="1" applyBorder="1" applyAlignment="1" applyProtection="1">
      <alignment horizontal="center"/>
      <protection hidden="1"/>
    </xf>
    <xf numFmtId="0" fontId="1" fillId="34" borderId="46" xfId="0" applyFont="1" applyFill="1" applyBorder="1" applyAlignment="1" applyProtection="1">
      <alignment horizontal="center"/>
      <protection hidden="1"/>
    </xf>
    <xf numFmtId="0" fontId="0" fillId="0" borderId="0" xfId="0" applyFont="1" applyAlignment="1" applyProtection="1">
      <alignment/>
      <protection locked="0"/>
    </xf>
    <xf numFmtId="0" fontId="0" fillId="0" borderId="0" xfId="0" applyFont="1" applyAlignment="1" applyProtection="1">
      <alignment/>
      <protection locked="0"/>
    </xf>
    <xf numFmtId="0" fontId="17" fillId="33" borderId="18" xfId="0" applyFont="1" applyFill="1" applyBorder="1" applyAlignment="1" applyProtection="1">
      <alignment horizontal="center"/>
      <protection hidden="1"/>
    </xf>
    <xf numFmtId="0" fontId="23" fillId="0" borderId="31" xfId="0" applyFont="1" applyFill="1" applyBorder="1" applyAlignment="1" applyProtection="1">
      <alignment/>
      <protection hidden="1"/>
    </xf>
    <xf numFmtId="0" fontId="24" fillId="0" borderId="47" xfId="0" applyFont="1" applyBorder="1" applyAlignment="1" applyProtection="1">
      <alignment/>
      <protection hidden="1"/>
    </xf>
    <xf numFmtId="0" fontId="2" fillId="0" borderId="48" xfId="0" applyFont="1" applyBorder="1" applyAlignment="1" applyProtection="1">
      <alignment/>
      <protection hidden="1"/>
    </xf>
    <xf numFmtId="3" fontId="2" fillId="0" borderId="48" xfId="0" applyNumberFormat="1" applyFont="1" applyBorder="1" applyAlignment="1" applyProtection="1">
      <alignment/>
      <protection hidden="1"/>
    </xf>
    <xf numFmtId="3" fontId="2" fillId="0" borderId="49" xfId="0" applyNumberFormat="1" applyFont="1" applyBorder="1" applyAlignment="1" applyProtection="1">
      <alignment/>
      <protection hidden="1"/>
    </xf>
    <xf numFmtId="0" fontId="9" fillId="0" borderId="33" xfId="0" applyFont="1" applyBorder="1" applyAlignment="1" applyProtection="1">
      <alignment/>
      <protection hidden="1"/>
    </xf>
    <xf numFmtId="0" fontId="9" fillId="0" borderId="34" xfId="0" applyFont="1" applyBorder="1" applyAlignment="1" applyProtection="1">
      <alignment/>
      <protection hidden="1"/>
    </xf>
    <xf numFmtId="0" fontId="24" fillId="0" borderId="48" xfId="0" applyFont="1" applyBorder="1" applyAlignment="1" applyProtection="1">
      <alignment/>
      <protection hidden="1"/>
    </xf>
    <xf numFmtId="0" fontId="23" fillId="0" borderId="25" xfId="0" applyFont="1" applyFill="1" applyBorder="1" applyAlignment="1" applyProtection="1">
      <alignment/>
      <protection hidden="1"/>
    </xf>
    <xf numFmtId="0" fontId="9" fillId="0" borderId="50" xfId="0" applyFont="1" applyBorder="1" applyAlignment="1" applyProtection="1">
      <alignment/>
      <protection hidden="1"/>
    </xf>
    <xf numFmtId="0" fontId="23" fillId="0" borderId="28" xfId="0" applyFont="1" applyFill="1" applyBorder="1" applyAlignment="1" applyProtection="1">
      <alignment/>
      <protection hidden="1"/>
    </xf>
    <xf numFmtId="0" fontId="8" fillId="0" borderId="51" xfId="0" applyFont="1" applyFill="1" applyBorder="1" applyAlignment="1" applyProtection="1">
      <alignment/>
      <protection hidden="1"/>
    </xf>
    <xf numFmtId="0" fontId="8" fillId="0" borderId="52" xfId="0" applyFont="1" applyFill="1" applyBorder="1" applyAlignment="1" applyProtection="1">
      <alignment/>
      <protection hidden="1"/>
    </xf>
    <xf numFmtId="3" fontId="8" fillId="33" borderId="52" xfId="0" applyNumberFormat="1" applyFont="1" applyFill="1" applyBorder="1" applyAlignment="1" applyProtection="1">
      <alignment/>
      <protection hidden="1"/>
    </xf>
    <xf numFmtId="3" fontId="8" fillId="33" borderId="53" xfId="0" applyNumberFormat="1" applyFont="1" applyFill="1" applyBorder="1" applyAlignment="1" applyProtection="1">
      <alignment/>
      <protection hidden="1"/>
    </xf>
    <xf numFmtId="0" fontId="8" fillId="0" borderId="21" xfId="0" applyFont="1" applyBorder="1" applyAlignment="1" applyProtection="1">
      <alignment/>
      <protection hidden="1"/>
    </xf>
    <xf numFmtId="0" fontId="8" fillId="0" borderId="24" xfId="0" applyFont="1" applyFill="1" applyBorder="1" applyAlignment="1" applyProtection="1">
      <alignment/>
      <protection hidden="1"/>
    </xf>
    <xf numFmtId="0" fontId="8" fillId="0" borderId="25" xfId="0" applyFont="1" applyFill="1" applyBorder="1" applyAlignment="1" applyProtection="1">
      <alignment/>
      <protection hidden="1"/>
    </xf>
    <xf numFmtId="3" fontId="8" fillId="33" borderId="25" xfId="0" applyNumberFormat="1" applyFont="1" applyFill="1" applyBorder="1" applyAlignment="1" applyProtection="1">
      <alignment/>
      <protection hidden="1"/>
    </xf>
    <xf numFmtId="3" fontId="8" fillId="33" borderId="26" xfId="0" applyNumberFormat="1" applyFont="1" applyFill="1" applyBorder="1" applyAlignment="1" applyProtection="1">
      <alignment/>
      <protection hidden="1"/>
    </xf>
    <xf numFmtId="0" fontId="9" fillId="0" borderId="27" xfId="0" applyFont="1" applyBorder="1" applyAlignment="1" applyProtection="1">
      <alignment vertical="center"/>
      <protection hidden="1"/>
    </xf>
    <xf numFmtId="0" fontId="9" fillId="0" borderId="28"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31" xfId="0" applyFont="1" applyBorder="1" applyAlignment="1" applyProtection="1">
      <alignment vertical="center" wrapText="1"/>
      <protection hidden="1"/>
    </xf>
    <xf numFmtId="0" fontId="0" fillId="0" borderId="31" xfId="0" applyFont="1" applyBorder="1" applyAlignment="1" applyProtection="1">
      <alignment vertical="center" wrapText="1"/>
      <protection hidden="1"/>
    </xf>
    <xf numFmtId="0" fontId="8" fillId="0" borderId="54" xfId="0" applyFont="1" applyFill="1" applyBorder="1" applyAlignment="1" applyProtection="1">
      <alignment/>
      <protection hidden="1"/>
    </xf>
    <xf numFmtId="0" fontId="8" fillId="0" borderId="55" xfId="0" applyFont="1" applyFill="1" applyBorder="1" applyAlignment="1" applyProtection="1">
      <alignment/>
      <protection hidden="1"/>
    </xf>
    <xf numFmtId="3" fontId="8" fillId="33" borderId="55" xfId="0" applyNumberFormat="1" applyFont="1" applyFill="1" applyBorder="1" applyAlignment="1" applyProtection="1">
      <alignment/>
      <protection hidden="1"/>
    </xf>
    <xf numFmtId="3" fontId="8" fillId="33" borderId="56" xfId="0" applyNumberFormat="1" applyFont="1" applyFill="1" applyBorder="1" applyAlignment="1" applyProtection="1">
      <alignment/>
      <protection hidden="1"/>
    </xf>
    <xf numFmtId="0" fontId="8" fillId="0" borderId="38" xfId="0" applyFont="1" applyBorder="1" applyAlignment="1" applyProtection="1">
      <alignment vertical="center" wrapText="1"/>
      <protection hidden="1"/>
    </xf>
    <xf numFmtId="0" fontId="8" fillId="0" borderId="39" xfId="0" applyFont="1" applyBorder="1" applyAlignment="1" applyProtection="1">
      <alignment vertical="center" wrapText="1"/>
      <protection hidden="1"/>
    </xf>
    <xf numFmtId="0" fontId="8" fillId="33" borderId="57" xfId="0" applyFont="1" applyFill="1" applyBorder="1" applyAlignment="1" applyProtection="1">
      <alignment horizontal="center" vertical="center"/>
      <protection hidden="1"/>
    </xf>
    <xf numFmtId="0" fontId="8" fillId="33" borderId="58" xfId="0" applyFont="1" applyFill="1" applyBorder="1" applyAlignment="1" applyProtection="1">
      <alignment horizontal="center" vertical="center"/>
      <protection hidden="1"/>
    </xf>
    <xf numFmtId="0" fontId="8" fillId="33" borderId="59" xfId="0" applyFont="1" applyFill="1" applyBorder="1" applyAlignment="1" applyProtection="1">
      <alignment horizontal="center" vertical="center"/>
      <protection hidden="1"/>
    </xf>
    <xf numFmtId="0" fontId="8" fillId="0" borderId="25" xfId="0" applyFont="1" applyBorder="1" applyAlignment="1" applyProtection="1">
      <alignment/>
      <protection hidden="1"/>
    </xf>
    <xf numFmtId="3" fontId="8" fillId="0" borderId="25" xfId="0" applyNumberFormat="1" applyFont="1" applyBorder="1" applyAlignment="1" applyProtection="1">
      <alignment/>
      <protection hidden="1"/>
    </xf>
    <xf numFmtId="0" fontId="9" fillId="0" borderId="27" xfId="0" applyFont="1" applyBorder="1" applyAlignment="1" applyProtection="1">
      <alignment vertical="center" wrapText="1"/>
      <protection hidden="1"/>
    </xf>
    <xf numFmtId="3" fontId="0" fillId="0" borderId="28" xfId="0" applyNumberFormat="1" applyFont="1" applyBorder="1" applyAlignment="1" applyProtection="1">
      <alignment vertical="center"/>
      <protection hidden="1"/>
    </xf>
    <xf numFmtId="3" fontId="0" fillId="0" borderId="29" xfId="0" applyNumberFormat="1" applyFont="1" applyBorder="1" applyAlignment="1" applyProtection="1">
      <alignment vertical="center"/>
      <protection hidden="1"/>
    </xf>
    <xf numFmtId="0" fontId="9" fillId="0" borderId="34" xfId="0" applyFont="1" applyFill="1" applyBorder="1" applyAlignment="1" applyProtection="1">
      <alignment/>
      <protection hidden="1"/>
    </xf>
    <xf numFmtId="3" fontId="0" fillId="0" borderId="34" xfId="0" applyNumberFormat="1" applyFont="1" applyBorder="1" applyAlignment="1" applyProtection="1">
      <alignment/>
      <protection hidden="1"/>
    </xf>
    <xf numFmtId="3" fontId="0" fillId="33" borderId="25" xfId="0" applyNumberFormat="1" applyFont="1" applyFill="1" applyBorder="1" applyAlignment="1" applyProtection="1">
      <alignment/>
      <protection hidden="1"/>
    </xf>
    <xf numFmtId="3" fontId="0" fillId="33" borderId="26" xfId="0" applyNumberFormat="1" applyFont="1" applyFill="1" applyBorder="1" applyAlignment="1" applyProtection="1">
      <alignment/>
      <protection hidden="1"/>
    </xf>
    <xf numFmtId="0" fontId="24" fillId="0" borderId="27" xfId="0" applyFont="1" applyBorder="1" applyAlignment="1" applyProtection="1">
      <alignment/>
      <protection hidden="1"/>
    </xf>
    <xf numFmtId="0" fontId="24" fillId="0" borderId="28" xfId="0" applyFont="1" applyBorder="1" applyAlignment="1" applyProtection="1">
      <alignment vertical="center" wrapText="1"/>
      <protection hidden="1"/>
    </xf>
    <xf numFmtId="0" fontId="2" fillId="0" borderId="28" xfId="0" applyFont="1" applyBorder="1" applyAlignment="1" applyProtection="1">
      <alignment/>
      <protection hidden="1"/>
    </xf>
    <xf numFmtId="3" fontId="2" fillId="0" borderId="28" xfId="0" applyNumberFormat="1" applyFont="1" applyBorder="1" applyAlignment="1" applyProtection="1">
      <alignment/>
      <protection hidden="1"/>
    </xf>
    <xf numFmtId="0" fontId="24" fillId="0" borderId="31" xfId="0" applyFont="1" applyBorder="1" applyAlignment="1" applyProtection="1">
      <alignment vertical="center" wrapText="1"/>
      <protection hidden="1"/>
    </xf>
    <xf numFmtId="0" fontId="0" fillId="0" borderId="24" xfId="0" applyFont="1" applyBorder="1" applyAlignment="1" applyProtection="1">
      <alignment/>
      <protection hidden="1"/>
    </xf>
    <xf numFmtId="0" fontId="0" fillId="0" borderId="25" xfId="0" applyFont="1" applyBorder="1" applyAlignment="1" applyProtection="1">
      <alignment vertical="center" wrapText="1"/>
      <protection hidden="1"/>
    </xf>
    <xf numFmtId="0" fontId="9" fillId="0" borderId="22" xfId="0" applyFont="1" applyBorder="1" applyAlignment="1" applyProtection="1">
      <alignment vertical="center" wrapText="1"/>
      <protection hidden="1"/>
    </xf>
    <xf numFmtId="3" fontId="8" fillId="33" borderId="22" xfId="0" applyNumberFormat="1" applyFont="1" applyFill="1" applyBorder="1" applyAlignment="1" applyProtection="1">
      <alignment/>
      <protection hidden="1"/>
    </xf>
    <xf numFmtId="3" fontId="8" fillId="33" borderId="23" xfId="0" applyNumberFormat="1" applyFont="1" applyFill="1" applyBorder="1" applyAlignment="1" applyProtection="1">
      <alignment/>
      <protection hidden="1"/>
    </xf>
    <xf numFmtId="0" fontId="0" fillId="0" borderId="32" xfId="0" applyFont="1" applyBorder="1" applyAlignment="1" applyProtection="1">
      <alignment/>
      <protection hidden="1"/>
    </xf>
    <xf numFmtId="178" fontId="9" fillId="0" borderId="27" xfId="0" applyNumberFormat="1" applyFont="1" applyBorder="1" applyAlignment="1" applyProtection="1">
      <alignment vertical="center"/>
      <protection hidden="1"/>
    </xf>
    <xf numFmtId="3" fontId="9" fillId="0" borderId="31" xfId="0" applyNumberFormat="1" applyFont="1" applyBorder="1" applyAlignment="1" applyProtection="1">
      <alignment vertical="center"/>
      <protection hidden="1"/>
    </xf>
    <xf numFmtId="3" fontId="9" fillId="0" borderId="32" xfId="0" applyNumberFormat="1" applyFont="1" applyBorder="1" applyAlignment="1" applyProtection="1">
      <alignment vertical="center"/>
      <protection hidden="1"/>
    </xf>
    <xf numFmtId="3" fontId="9" fillId="0" borderId="28" xfId="0" applyNumberFormat="1" applyFont="1" applyBorder="1" applyAlignment="1" applyProtection="1">
      <alignment/>
      <protection hidden="1"/>
    </xf>
    <xf numFmtId="178" fontId="9" fillId="0" borderId="41" xfId="0" applyNumberFormat="1" applyFont="1" applyBorder="1" applyAlignment="1" applyProtection="1">
      <alignment vertical="center"/>
      <protection hidden="1"/>
    </xf>
    <xf numFmtId="0" fontId="9" fillId="0" borderId="36" xfId="0" applyFont="1" applyBorder="1" applyAlignment="1" applyProtection="1">
      <alignment vertical="center" wrapText="1"/>
      <protection hidden="1"/>
    </xf>
    <xf numFmtId="0" fontId="9" fillId="0" borderId="36" xfId="0" applyFont="1" applyBorder="1" applyAlignment="1" applyProtection="1">
      <alignment/>
      <protection hidden="1"/>
    </xf>
    <xf numFmtId="3" fontId="9" fillId="0" borderId="36" xfId="0" applyNumberFormat="1" applyFont="1" applyBorder="1" applyAlignment="1" applyProtection="1">
      <alignment/>
      <protection hidden="1"/>
    </xf>
    <xf numFmtId="3" fontId="9" fillId="0" borderId="37" xfId="0" applyNumberFormat="1" applyFont="1" applyBorder="1" applyAlignment="1" applyProtection="1">
      <alignment/>
      <protection hidden="1"/>
    </xf>
    <xf numFmtId="0" fontId="9" fillId="0" borderId="30" xfId="0" applyFont="1" applyBorder="1" applyAlignment="1" applyProtection="1">
      <alignment vertical="center"/>
      <protection hidden="1"/>
    </xf>
    <xf numFmtId="0" fontId="0" fillId="0" borderId="31" xfId="0" applyFont="1" applyBorder="1" applyAlignment="1" applyProtection="1">
      <alignment vertical="center"/>
      <protection hidden="1"/>
    </xf>
    <xf numFmtId="3" fontId="0" fillId="33" borderId="31" xfId="0" applyNumberFormat="1" applyFont="1" applyFill="1" applyBorder="1" applyAlignment="1" applyProtection="1">
      <alignment vertical="center"/>
      <protection hidden="1"/>
    </xf>
    <xf numFmtId="3" fontId="0" fillId="33" borderId="32" xfId="0" applyNumberFormat="1" applyFont="1" applyFill="1" applyBorder="1" applyAlignment="1" applyProtection="1">
      <alignment vertical="center"/>
      <protection hidden="1"/>
    </xf>
    <xf numFmtId="0" fontId="9" fillId="0" borderId="46" xfId="0" applyFont="1" applyBorder="1" applyAlignment="1" applyProtection="1">
      <alignment vertical="center" wrapText="1"/>
      <protection hidden="1"/>
    </xf>
    <xf numFmtId="0" fontId="0" fillId="0" borderId="46" xfId="0" applyFont="1" applyBorder="1" applyAlignment="1" applyProtection="1">
      <alignment/>
      <protection hidden="1"/>
    </xf>
    <xf numFmtId="3" fontId="0" fillId="33" borderId="46" xfId="0" applyNumberFormat="1" applyFont="1" applyFill="1" applyBorder="1" applyAlignment="1" applyProtection="1">
      <alignment/>
      <protection hidden="1"/>
    </xf>
    <xf numFmtId="3" fontId="0" fillId="33" borderId="60" xfId="0" applyNumberFormat="1" applyFont="1" applyFill="1" applyBorder="1" applyAlignment="1" applyProtection="1">
      <alignment/>
      <protection hidden="1"/>
    </xf>
    <xf numFmtId="0" fontId="0" fillId="0" borderId="61" xfId="0" applyFont="1" applyBorder="1" applyAlignment="1" applyProtection="1">
      <alignment/>
      <protection hidden="1"/>
    </xf>
    <xf numFmtId="0" fontId="9" fillId="0" borderId="62" xfId="0" applyFont="1" applyBorder="1" applyAlignment="1" applyProtection="1">
      <alignment vertical="center" wrapText="1"/>
      <protection hidden="1"/>
    </xf>
    <xf numFmtId="0" fontId="0" fillId="0" borderId="62" xfId="0" applyFont="1" applyBorder="1" applyAlignment="1" applyProtection="1">
      <alignment/>
      <protection hidden="1"/>
    </xf>
    <xf numFmtId="3" fontId="0" fillId="33" borderId="63" xfId="0" applyNumberFormat="1" applyFont="1" applyFill="1" applyBorder="1" applyAlignment="1" applyProtection="1">
      <alignment/>
      <protection hidden="1"/>
    </xf>
    <xf numFmtId="0" fontId="8" fillId="0" borderId="19" xfId="0" applyFont="1" applyBorder="1" applyAlignment="1" applyProtection="1">
      <alignment vertical="center" wrapText="1"/>
      <protection hidden="1"/>
    </xf>
    <xf numFmtId="0" fontId="0" fillId="0" borderId="38" xfId="0" applyFont="1" applyBorder="1" applyAlignment="1" applyProtection="1">
      <alignment/>
      <protection hidden="1"/>
    </xf>
    <xf numFmtId="0" fontId="7" fillId="0" borderId="39" xfId="0" applyFont="1" applyBorder="1" applyAlignment="1" applyProtection="1">
      <alignment vertical="center" wrapText="1"/>
      <protection hidden="1"/>
    </xf>
    <xf numFmtId="0" fontId="0" fillId="0" borderId="39" xfId="0" applyFont="1" applyBorder="1" applyAlignment="1" applyProtection="1">
      <alignment/>
      <protection hidden="1"/>
    </xf>
    <xf numFmtId="3" fontId="0" fillId="0" borderId="39" xfId="0" applyNumberFormat="1" applyFont="1" applyBorder="1" applyAlignment="1" applyProtection="1">
      <alignment/>
      <protection hidden="1"/>
    </xf>
    <xf numFmtId="3" fontId="0" fillId="0" borderId="40" xfId="0" applyNumberFormat="1" applyFont="1" applyBorder="1" applyAlignment="1" applyProtection="1">
      <alignment/>
      <protection hidden="1"/>
    </xf>
    <xf numFmtId="0" fontId="0" fillId="0" borderId="43" xfId="0" applyFont="1" applyBorder="1" applyAlignment="1" applyProtection="1">
      <alignment vertical="center" wrapText="1"/>
      <protection hidden="1"/>
    </xf>
    <xf numFmtId="0" fontId="28" fillId="34" borderId="64" xfId="41" applyFont="1" applyFill="1" applyBorder="1" applyAlignment="1" applyProtection="1">
      <alignment horizontal="center"/>
      <protection hidden="1"/>
    </xf>
    <xf numFmtId="0" fontId="28" fillId="34" borderId="65" xfId="41" applyFont="1" applyFill="1" applyBorder="1" applyAlignment="1" applyProtection="1">
      <alignment horizontal="center"/>
      <protection hidden="1"/>
    </xf>
    <xf numFmtId="0" fontId="15" fillId="0" borderId="0" xfId="0" applyFont="1" applyAlignment="1" applyProtection="1">
      <alignment vertical="center"/>
      <protection locked="0"/>
    </xf>
    <xf numFmtId="0" fontId="6" fillId="0" borderId="0" xfId="0" applyFont="1" applyBorder="1" applyAlignment="1" applyProtection="1">
      <alignment horizontal="left" vertical="center"/>
      <protection locked="0"/>
    </xf>
    <xf numFmtId="0" fontId="0" fillId="0" borderId="0" xfId="0" applyFont="1" applyBorder="1" applyAlignment="1" applyProtection="1">
      <alignment vertical="center"/>
      <protection locked="0"/>
    </xf>
    <xf numFmtId="0" fontId="0" fillId="0" borderId="0" xfId="0" applyAlignment="1" applyProtection="1">
      <alignment/>
      <protection locked="0"/>
    </xf>
    <xf numFmtId="0" fontId="0" fillId="0" borderId="0" xfId="0" applyFont="1" applyAlignment="1" applyProtection="1">
      <alignment vertical="center"/>
      <protection locked="0"/>
    </xf>
    <xf numFmtId="0" fontId="0" fillId="33" borderId="66" xfId="0" applyFont="1" applyFill="1" applyBorder="1" applyAlignment="1" applyProtection="1">
      <alignment horizontal="center" vertical="center" wrapText="1"/>
      <protection hidden="1"/>
    </xf>
    <xf numFmtId="0" fontId="20" fillId="33" borderId="67" xfId="0" applyFont="1" applyFill="1" applyBorder="1" applyAlignment="1" applyProtection="1">
      <alignment horizontal="center" vertical="center"/>
      <protection hidden="1"/>
    </xf>
    <xf numFmtId="0" fontId="0" fillId="0" borderId="30" xfId="0" applyFont="1" applyBorder="1" applyAlignment="1" applyProtection="1">
      <alignment vertical="center"/>
      <protection hidden="1"/>
    </xf>
    <xf numFmtId="0" fontId="2" fillId="0" borderId="31" xfId="0" applyFont="1" applyBorder="1" applyAlignment="1" applyProtection="1">
      <alignment vertical="center" wrapText="1"/>
      <protection hidden="1"/>
    </xf>
    <xf numFmtId="0" fontId="0" fillId="0" borderId="31" xfId="0" applyFont="1" applyBorder="1" applyAlignment="1" applyProtection="1">
      <alignment horizontal="center" vertical="center"/>
      <protection hidden="1"/>
    </xf>
    <xf numFmtId="3" fontId="0" fillId="0" borderId="31" xfId="0" applyNumberFormat="1" applyFont="1" applyBorder="1" applyAlignment="1" applyProtection="1">
      <alignment vertical="center"/>
      <protection hidden="1"/>
    </xf>
    <xf numFmtId="3" fontId="0" fillId="0" borderId="32" xfId="0" applyNumberFormat="1" applyFont="1" applyBorder="1" applyAlignment="1" applyProtection="1">
      <alignment vertical="center"/>
      <protection hidden="1"/>
    </xf>
    <xf numFmtId="0" fontId="0" fillId="0" borderId="31" xfId="0" applyFont="1" applyFill="1" applyBorder="1" applyAlignment="1" applyProtection="1">
      <alignment horizontal="center" vertical="center"/>
      <protection hidden="1"/>
    </xf>
    <xf numFmtId="3" fontId="0" fillId="0" borderId="31" xfId="0" applyNumberFormat="1" applyFont="1" applyFill="1" applyBorder="1" applyAlignment="1" applyProtection="1">
      <alignment vertical="center"/>
      <protection hidden="1"/>
    </xf>
    <xf numFmtId="3" fontId="0" fillId="0" borderId="32" xfId="0" applyNumberFormat="1" applyFont="1" applyFill="1" applyBorder="1" applyAlignment="1" applyProtection="1">
      <alignment vertical="center"/>
      <protection hidden="1"/>
    </xf>
    <xf numFmtId="0" fontId="2" fillId="0" borderId="31" xfId="0" applyFont="1" applyBorder="1" applyAlignment="1" applyProtection="1">
      <alignment horizontal="left" vertical="center" wrapText="1"/>
      <protection hidden="1"/>
    </xf>
    <xf numFmtId="0" fontId="0" fillId="0" borderId="31" xfId="0" applyFont="1" applyBorder="1" applyAlignment="1" applyProtection="1">
      <alignment horizontal="left" vertical="center" wrapText="1"/>
      <protection hidden="1"/>
    </xf>
    <xf numFmtId="178" fontId="0" fillId="0" borderId="30" xfId="0" applyNumberFormat="1" applyFont="1" applyBorder="1" applyAlignment="1" applyProtection="1">
      <alignment vertical="center"/>
      <protection hidden="1"/>
    </xf>
    <xf numFmtId="3" fontId="0" fillId="35" borderId="31" xfId="0" applyNumberFormat="1" applyFont="1" applyFill="1" applyBorder="1" applyAlignment="1" applyProtection="1">
      <alignment vertical="center"/>
      <protection hidden="1"/>
    </xf>
    <xf numFmtId="3" fontId="0" fillId="35" borderId="32" xfId="0" applyNumberFormat="1" applyFont="1" applyFill="1" applyBorder="1" applyAlignment="1" applyProtection="1">
      <alignment vertical="center"/>
      <protection hidden="1"/>
    </xf>
    <xf numFmtId="0" fontId="21" fillId="0" borderId="30" xfId="0" applyFont="1" applyBorder="1" applyAlignment="1" applyProtection="1">
      <alignment vertical="center"/>
      <protection hidden="1"/>
    </xf>
    <xf numFmtId="0" fontId="21" fillId="0" borderId="31" xfId="0" applyFont="1" applyFill="1" applyBorder="1" applyAlignment="1" applyProtection="1">
      <alignment horizontal="center" vertical="center"/>
      <protection hidden="1"/>
    </xf>
    <xf numFmtId="3" fontId="21" fillId="0" borderId="31" xfId="0" applyNumberFormat="1" applyFont="1" applyFill="1" applyBorder="1" applyAlignment="1" applyProtection="1">
      <alignment vertical="center"/>
      <protection hidden="1"/>
    </xf>
    <xf numFmtId="3" fontId="21" fillId="0" borderId="32" xfId="0" applyNumberFormat="1" applyFont="1" applyFill="1" applyBorder="1" applyAlignment="1" applyProtection="1">
      <alignment vertical="center"/>
      <protection hidden="1"/>
    </xf>
    <xf numFmtId="0" fontId="0" fillId="0" borderId="54" xfId="0" applyFont="1" applyBorder="1" applyAlignment="1" applyProtection="1">
      <alignment vertical="center"/>
      <protection hidden="1"/>
    </xf>
    <xf numFmtId="0" fontId="0" fillId="0" borderId="55" xfId="0" applyFont="1" applyBorder="1" applyAlignment="1" applyProtection="1">
      <alignment vertical="center" wrapText="1"/>
      <protection hidden="1"/>
    </xf>
    <xf numFmtId="0" fontId="0" fillId="0" borderId="55" xfId="0" applyFont="1" applyFill="1" applyBorder="1" applyAlignment="1" applyProtection="1">
      <alignment horizontal="center" vertical="center"/>
      <protection hidden="1"/>
    </xf>
    <xf numFmtId="3" fontId="0" fillId="0" borderId="55" xfId="0" applyNumberFormat="1" applyFont="1" applyFill="1" applyBorder="1" applyAlignment="1" applyProtection="1">
      <alignment vertical="center"/>
      <protection hidden="1"/>
    </xf>
    <xf numFmtId="3" fontId="0" fillId="0" borderId="56" xfId="0" applyNumberFormat="1" applyFont="1" applyFill="1" applyBorder="1" applyAlignment="1" applyProtection="1">
      <alignment vertical="center"/>
      <protection hidden="1"/>
    </xf>
    <xf numFmtId="0" fontId="0" fillId="0" borderId="42" xfId="0" applyBorder="1" applyAlignment="1" applyProtection="1">
      <alignment/>
      <protection hidden="1"/>
    </xf>
    <xf numFmtId="0" fontId="0" fillId="0" borderId="43" xfId="0" applyBorder="1" applyAlignment="1" applyProtection="1">
      <alignment/>
      <protection hidden="1"/>
    </xf>
    <xf numFmtId="0" fontId="0" fillId="0" borderId="0" xfId="0" applyFont="1" applyBorder="1" applyAlignment="1" applyProtection="1">
      <alignment horizontal="center" vertical="center"/>
      <protection locked="0"/>
    </xf>
    <xf numFmtId="0" fontId="0" fillId="0" borderId="57" xfId="0" applyFont="1" applyBorder="1" applyAlignment="1" applyProtection="1">
      <alignment/>
      <protection hidden="1"/>
    </xf>
    <xf numFmtId="0" fontId="0" fillId="0" borderId="68" xfId="0" applyFont="1" applyBorder="1" applyAlignment="1" applyProtection="1">
      <alignment/>
      <protection hidden="1"/>
    </xf>
    <xf numFmtId="0" fontId="0" fillId="0" borderId="68" xfId="0" applyFont="1" applyBorder="1" applyAlignment="1" applyProtection="1">
      <alignment/>
      <protection hidden="1"/>
    </xf>
    <xf numFmtId="0" fontId="0" fillId="0" borderId="69" xfId="0" applyFont="1" applyBorder="1" applyAlignment="1" applyProtection="1">
      <alignment/>
      <protection hidden="1"/>
    </xf>
    <xf numFmtId="0" fontId="9" fillId="0" borderId="18" xfId="0" applyFont="1" applyBorder="1" applyAlignment="1" applyProtection="1">
      <alignment/>
      <protection hidden="1"/>
    </xf>
    <xf numFmtId="0" fontId="9" fillId="0" borderId="19"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0" fontId="0" fillId="0" borderId="18" xfId="0" applyFont="1" applyBorder="1" applyAlignment="1" applyProtection="1">
      <alignment vertical="center" wrapText="1"/>
      <protection hidden="1"/>
    </xf>
    <xf numFmtId="3" fontId="0" fillId="33" borderId="19" xfId="0" applyNumberFormat="1" applyFont="1" applyFill="1" applyBorder="1" applyAlignment="1" applyProtection="1">
      <alignment vertical="center"/>
      <protection hidden="1"/>
    </xf>
    <xf numFmtId="3" fontId="0" fillId="0" borderId="19" xfId="0" applyNumberFormat="1" applyFont="1" applyBorder="1" applyAlignment="1" applyProtection="1">
      <alignment vertical="center"/>
      <protection hidden="1"/>
    </xf>
    <xf numFmtId="3" fontId="0" fillId="33" borderId="20" xfId="0" applyNumberFormat="1" applyFont="1" applyFill="1" applyBorder="1" applyAlignment="1" applyProtection="1">
      <alignment vertical="center"/>
      <protection hidden="1"/>
    </xf>
    <xf numFmtId="0" fontId="0" fillId="0" borderId="27" xfId="0" applyFont="1" applyBorder="1" applyAlignment="1" applyProtection="1">
      <alignment vertical="center" wrapText="1"/>
      <protection hidden="1"/>
    </xf>
    <xf numFmtId="3" fontId="0" fillId="0" borderId="28" xfId="0" applyNumberFormat="1" applyFont="1" applyBorder="1" applyAlignment="1" applyProtection="1">
      <alignment vertical="center"/>
      <protection hidden="1"/>
    </xf>
    <xf numFmtId="3" fontId="0" fillId="33" borderId="29" xfId="0" applyNumberFormat="1" applyFont="1" applyFill="1" applyBorder="1" applyAlignment="1" applyProtection="1">
      <alignment vertical="center"/>
      <protection hidden="1"/>
    </xf>
    <xf numFmtId="0" fontId="0" fillId="0" borderId="30" xfId="0" applyFont="1" applyBorder="1" applyAlignment="1" applyProtection="1">
      <alignment vertical="center" wrapText="1"/>
      <protection hidden="1"/>
    </xf>
    <xf numFmtId="3" fontId="0" fillId="33" borderId="28" xfId="0" applyNumberFormat="1" applyFont="1" applyFill="1" applyBorder="1" applyAlignment="1" applyProtection="1">
      <alignment vertical="center"/>
      <protection hidden="1"/>
    </xf>
    <xf numFmtId="0" fontId="0" fillId="0" borderId="30" xfId="0" applyFont="1" applyBorder="1" applyAlignment="1" applyProtection="1">
      <alignment vertical="center" wrapText="1"/>
      <protection hidden="1"/>
    </xf>
    <xf numFmtId="3" fontId="0" fillId="0" borderId="31" xfId="0" applyNumberFormat="1" applyFont="1" applyBorder="1" applyAlignment="1" applyProtection="1">
      <alignment vertical="center"/>
      <protection hidden="1"/>
    </xf>
    <xf numFmtId="0" fontId="0" fillId="0" borderId="47" xfId="0" applyFont="1" applyBorder="1" applyAlignment="1" applyProtection="1">
      <alignment vertical="center" wrapText="1"/>
      <protection hidden="1"/>
    </xf>
    <xf numFmtId="3" fontId="0" fillId="0" borderId="48" xfId="0" applyNumberFormat="1" applyFont="1" applyBorder="1" applyAlignment="1" applyProtection="1">
      <alignment vertical="center"/>
      <protection hidden="1"/>
    </xf>
    <xf numFmtId="3" fontId="0" fillId="0" borderId="48" xfId="0" applyNumberFormat="1" applyFont="1" applyBorder="1" applyAlignment="1" applyProtection="1">
      <alignment vertical="center"/>
      <protection hidden="1"/>
    </xf>
    <xf numFmtId="3" fontId="0" fillId="33" borderId="37" xfId="0" applyNumberFormat="1" applyFont="1" applyFill="1" applyBorder="1" applyAlignment="1" applyProtection="1">
      <alignment vertical="center"/>
      <protection hidden="1"/>
    </xf>
    <xf numFmtId="3" fontId="0" fillId="33" borderId="19" xfId="0" applyNumberFormat="1" applyFont="1" applyFill="1" applyBorder="1" applyAlignment="1" applyProtection="1">
      <alignment vertical="center"/>
      <protection hidden="1"/>
    </xf>
    <xf numFmtId="3" fontId="0" fillId="33" borderId="20" xfId="0" applyNumberFormat="1" applyFont="1" applyFill="1" applyBorder="1" applyAlignment="1" applyProtection="1">
      <alignment vertical="center"/>
      <protection hidden="1"/>
    </xf>
    <xf numFmtId="3" fontId="12" fillId="0" borderId="31" xfId="0" applyNumberFormat="1" applyFont="1" applyBorder="1" applyAlignment="1" applyProtection="1">
      <alignment vertical="center"/>
      <protection hidden="1"/>
    </xf>
    <xf numFmtId="3" fontId="0" fillId="0" borderId="31" xfId="0" applyNumberFormat="1" applyFont="1" applyFill="1" applyBorder="1" applyAlignment="1" applyProtection="1">
      <alignment vertical="center"/>
      <protection hidden="1"/>
    </xf>
    <xf numFmtId="0" fontId="0" fillId="0" borderId="18" xfId="0" applyFont="1" applyBorder="1" applyAlignment="1" applyProtection="1">
      <alignment vertical="center" wrapText="1"/>
      <protection hidden="1"/>
    </xf>
    <xf numFmtId="3" fontId="0" fillId="0" borderId="19" xfId="0" applyNumberFormat="1" applyFont="1" applyBorder="1" applyAlignment="1" applyProtection="1">
      <alignment vertical="center"/>
      <protection hidden="1"/>
    </xf>
    <xf numFmtId="3" fontId="0" fillId="0" borderId="28" xfId="0" applyNumberFormat="1" applyFont="1" applyFill="1" applyBorder="1" applyAlignment="1" applyProtection="1">
      <alignment vertical="center"/>
      <protection hidden="1"/>
    </xf>
    <xf numFmtId="0" fontId="0" fillId="0" borderId="38" xfId="0" applyFont="1" applyBorder="1" applyAlignment="1" applyProtection="1">
      <alignment vertical="center" wrapText="1"/>
      <protection hidden="1"/>
    </xf>
    <xf numFmtId="3" fontId="0" fillId="33" borderId="39" xfId="0" applyNumberFormat="1" applyFont="1" applyFill="1" applyBorder="1" applyAlignment="1" applyProtection="1">
      <alignment vertical="center"/>
      <protection hidden="1"/>
    </xf>
    <xf numFmtId="3" fontId="0" fillId="33" borderId="34" xfId="0" applyNumberFormat="1" applyFont="1" applyFill="1" applyBorder="1" applyAlignment="1" applyProtection="1">
      <alignment vertical="center"/>
      <protection hidden="1"/>
    </xf>
    <xf numFmtId="0" fontId="0" fillId="0" borderId="42" xfId="0" applyFont="1" applyBorder="1" applyAlignment="1" applyProtection="1">
      <alignment/>
      <protection hidden="1"/>
    </xf>
    <xf numFmtId="0" fontId="0" fillId="0" borderId="43" xfId="0" applyFont="1" applyBorder="1" applyAlignment="1" applyProtection="1">
      <alignment/>
      <protection hidden="1"/>
    </xf>
    <xf numFmtId="3" fontId="1" fillId="34" borderId="45" xfId="0" applyNumberFormat="1" applyFont="1" applyFill="1" applyBorder="1" applyAlignment="1" applyProtection="1">
      <alignment horizontal="center" vertical="center"/>
      <protection hidden="1"/>
    </xf>
    <xf numFmtId="0" fontId="20" fillId="0" borderId="31" xfId="0" applyFont="1" applyBorder="1" applyAlignment="1" applyProtection="1">
      <alignment horizontal="center"/>
      <protection hidden="1"/>
    </xf>
    <xf numFmtId="0" fontId="20" fillId="0" borderId="31" xfId="0" applyFont="1" applyBorder="1" applyAlignment="1" applyProtection="1">
      <alignment/>
      <protection hidden="1"/>
    </xf>
    <xf numFmtId="2" fontId="20" fillId="0" borderId="70" xfId="0" applyNumberFormat="1" applyFont="1" applyBorder="1" applyAlignment="1" applyProtection="1">
      <alignment/>
      <protection hidden="1"/>
    </xf>
    <xf numFmtId="2" fontId="20" fillId="0" borderId="71" xfId="0" applyNumberFormat="1" applyFont="1" applyBorder="1" applyAlignment="1" applyProtection="1">
      <alignment/>
      <protection hidden="1"/>
    </xf>
    <xf numFmtId="2" fontId="21" fillId="0" borderId="71" xfId="0" applyNumberFormat="1" applyFont="1" applyBorder="1" applyAlignment="1" applyProtection="1">
      <alignment/>
      <protection hidden="1"/>
    </xf>
    <xf numFmtId="3" fontId="20" fillId="0" borderId="71" xfId="0" applyNumberFormat="1" applyFont="1" applyBorder="1" applyAlignment="1" applyProtection="1">
      <alignment/>
      <protection hidden="1"/>
    </xf>
    <xf numFmtId="3" fontId="20" fillId="0" borderId="72" xfId="0" applyNumberFormat="1" applyFont="1" applyBorder="1" applyAlignment="1" applyProtection="1">
      <alignment/>
      <protection hidden="1"/>
    </xf>
    <xf numFmtId="3" fontId="0" fillId="0" borderId="73" xfId="0" applyNumberFormat="1" applyBorder="1" applyAlignment="1" applyProtection="1">
      <alignment horizontal="center"/>
      <protection hidden="1"/>
    </xf>
    <xf numFmtId="0" fontId="0" fillId="0" borderId="74" xfId="0" applyFont="1" applyBorder="1" applyAlignment="1" applyProtection="1">
      <alignment horizontal="center"/>
      <protection hidden="1"/>
    </xf>
    <xf numFmtId="0" fontId="0" fillId="0" borderId="74" xfId="0" applyFont="1" applyBorder="1" applyAlignment="1" applyProtection="1">
      <alignment/>
      <protection hidden="1"/>
    </xf>
    <xf numFmtId="3" fontId="0" fillId="0" borderId="74" xfId="0" applyNumberFormat="1" applyBorder="1" applyAlignment="1" applyProtection="1">
      <alignment/>
      <protection hidden="1"/>
    </xf>
    <xf numFmtId="3" fontId="0" fillId="0" borderId="75" xfId="0" applyNumberFormat="1" applyBorder="1" applyAlignment="1" applyProtection="1">
      <alignment/>
      <protection hidden="1"/>
    </xf>
    <xf numFmtId="0" fontId="20" fillId="0" borderId="74" xfId="0" applyFont="1" applyBorder="1" applyAlignment="1" applyProtection="1">
      <alignment horizontal="center"/>
      <protection hidden="1"/>
    </xf>
    <xf numFmtId="3" fontId="0" fillId="33" borderId="74" xfId="0" applyNumberFormat="1" applyFill="1" applyBorder="1" applyAlignment="1" applyProtection="1">
      <alignment/>
      <protection hidden="1"/>
    </xf>
    <xf numFmtId="3" fontId="0" fillId="33" borderId="75" xfId="0" applyNumberFormat="1" applyFill="1" applyBorder="1" applyAlignment="1" applyProtection="1">
      <alignment/>
      <protection hidden="1"/>
    </xf>
    <xf numFmtId="3" fontId="0" fillId="0" borderId="74" xfId="0" applyNumberFormat="1" applyFont="1" applyBorder="1" applyAlignment="1" applyProtection="1">
      <alignment horizontal="center"/>
      <protection hidden="1"/>
    </xf>
    <xf numFmtId="0" fontId="18" fillId="0" borderId="74" xfId="0" applyFont="1" applyBorder="1" applyAlignment="1" applyProtection="1">
      <alignment/>
      <protection hidden="1"/>
    </xf>
    <xf numFmtId="3" fontId="1" fillId="0" borderId="73" xfId="0" applyNumberFormat="1" applyFont="1" applyBorder="1" applyAlignment="1" applyProtection="1">
      <alignment horizontal="center"/>
      <protection hidden="1"/>
    </xf>
    <xf numFmtId="0" fontId="21" fillId="0" borderId="74" xfId="0" applyFont="1" applyBorder="1" applyAlignment="1" applyProtection="1">
      <alignment/>
      <protection hidden="1"/>
    </xf>
    <xf numFmtId="3" fontId="0" fillId="0" borderId="73" xfId="0" applyNumberFormat="1" applyFill="1" applyBorder="1" applyAlignment="1" applyProtection="1">
      <alignment horizontal="center"/>
      <protection hidden="1"/>
    </xf>
    <xf numFmtId="0" fontId="0" fillId="0" borderId="74" xfId="0" applyFont="1" applyFill="1" applyBorder="1" applyAlignment="1" applyProtection="1">
      <alignment horizontal="center"/>
      <protection hidden="1"/>
    </xf>
    <xf numFmtId="0" fontId="20" fillId="0" borderId="74" xfId="0" applyFont="1" applyFill="1" applyBorder="1" applyAlignment="1" applyProtection="1">
      <alignment horizontal="center"/>
      <protection hidden="1"/>
    </xf>
    <xf numFmtId="3" fontId="0" fillId="0" borderId="74" xfId="0" applyNumberFormat="1" applyFill="1" applyBorder="1" applyAlignment="1" applyProtection="1">
      <alignment/>
      <protection hidden="1"/>
    </xf>
    <xf numFmtId="3" fontId="0" fillId="0" borderId="75" xfId="0" applyNumberFormat="1" applyFill="1" applyBorder="1" applyAlignment="1" applyProtection="1">
      <alignment/>
      <protection hidden="1"/>
    </xf>
    <xf numFmtId="3" fontId="1" fillId="0" borderId="73" xfId="0" applyNumberFormat="1" applyFont="1" applyFill="1" applyBorder="1" applyAlignment="1" applyProtection="1">
      <alignment horizontal="center"/>
      <protection hidden="1"/>
    </xf>
    <xf numFmtId="0" fontId="21" fillId="0" borderId="74" xfId="0" applyFont="1" applyFill="1" applyBorder="1" applyAlignment="1" applyProtection="1">
      <alignment horizontal="left"/>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protection hidden="1"/>
    </xf>
    <xf numFmtId="0" fontId="0" fillId="0" borderId="0" xfId="0" applyFont="1" applyFill="1" applyBorder="1" applyAlignment="1" applyProtection="1">
      <alignment/>
      <protection hidden="1"/>
    </xf>
    <xf numFmtId="3" fontId="0" fillId="0" borderId="73" xfId="0" applyNumberFormat="1" applyBorder="1" applyAlignment="1" applyProtection="1">
      <alignment/>
      <protection hidden="1"/>
    </xf>
    <xf numFmtId="2" fontId="0" fillId="0" borderId="74" xfId="0" applyNumberFormat="1" applyBorder="1" applyAlignment="1" applyProtection="1">
      <alignment/>
      <protection hidden="1"/>
    </xf>
    <xf numFmtId="2" fontId="0" fillId="0" borderId="76" xfId="0" applyNumberFormat="1" applyBorder="1" applyAlignment="1" applyProtection="1">
      <alignment/>
      <protection hidden="1"/>
    </xf>
    <xf numFmtId="2" fontId="0" fillId="0" borderId="77" xfId="0" applyNumberFormat="1" applyBorder="1" applyAlignment="1" applyProtection="1">
      <alignment/>
      <protection hidden="1"/>
    </xf>
    <xf numFmtId="3" fontId="0" fillId="0" borderId="77" xfId="0" applyNumberFormat="1" applyBorder="1" applyAlignment="1" applyProtection="1">
      <alignment/>
      <protection hidden="1"/>
    </xf>
    <xf numFmtId="3" fontId="0" fillId="0" borderId="78" xfId="0" applyNumberFormat="1" applyBorder="1" applyAlignment="1" applyProtection="1">
      <alignment/>
      <protection hidden="1"/>
    </xf>
    <xf numFmtId="0" fontId="0" fillId="0" borderId="0" xfId="0" applyAlignment="1" applyProtection="1">
      <alignment horizontal="center"/>
      <protection locked="0"/>
    </xf>
    <xf numFmtId="0" fontId="5" fillId="0" borderId="0" xfId="0" applyFont="1" applyBorder="1" applyAlignment="1" applyProtection="1">
      <alignment horizontal="left"/>
      <protection locked="0"/>
    </xf>
    <xf numFmtId="0" fontId="0" fillId="0" borderId="13" xfId="0" applyBorder="1" applyAlignment="1" applyProtection="1">
      <alignment horizontal="center"/>
      <protection locked="0"/>
    </xf>
    <xf numFmtId="0" fontId="20" fillId="0" borderId="0" xfId="0" applyFont="1" applyBorder="1" applyAlignment="1" applyProtection="1">
      <alignment vertical="justify"/>
      <protection locked="0"/>
    </xf>
    <xf numFmtId="0" fontId="22" fillId="0" borderId="0" xfId="0" applyFont="1" applyBorder="1" applyAlignment="1" applyProtection="1">
      <alignment horizontal="center" vertical="justify"/>
      <protection locked="0"/>
    </xf>
    <xf numFmtId="0" fontId="0" fillId="0" borderId="15" xfId="0" applyBorder="1" applyAlignment="1" applyProtection="1">
      <alignment horizontal="center"/>
      <protection locked="0"/>
    </xf>
    <xf numFmtId="0" fontId="16" fillId="0" borderId="16"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79" xfId="0" applyBorder="1" applyAlignment="1" applyProtection="1">
      <alignment horizontal="center"/>
      <protection hidden="1"/>
    </xf>
    <xf numFmtId="0" fontId="0" fillId="0" borderId="80" xfId="0" applyBorder="1" applyAlignment="1" applyProtection="1">
      <alignment horizontal="center"/>
      <protection hidden="1"/>
    </xf>
    <xf numFmtId="0" fontId="0" fillId="0" borderId="81"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protection hidden="1"/>
    </xf>
    <xf numFmtId="3" fontId="0" fillId="0" borderId="0" xfId="0" applyNumberFormat="1" applyBorder="1" applyAlignment="1" applyProtection="1">
      <alignment/>
      <protection hidden="1"/>
    </xf>
    <xf numFmtId="3" fontId="0" fillId="0" borderId="14" xfId="0" applyNumberFormat="1" applyBorder="1" applyAlignment="1" applyProtection="1">
      <alignment/>
      <protection hidden="1"/>
    </xf>
    <xf numFmtId="0" fontId="9" fillId="0" borderId="13" xfId="0" applyFont="1" applyBorder="1" applyAlignment="1" applyProtection="1">
      <alignment horizontal="center"/>
      <protection hidden="1"/>
    </xf>
    <xf numFmtId="0" fontId="9" fillId="0" borderId="0" xfId="0" applyFont="1" applyBorder="1" applyAlignment="1" applyProtection="1">
      <alignment/>
      <protection hidden="1"/>
    </xf>
    <xf numFmtId="0" fontId="9" fillId="0" borderId="0" xfId="0" applyFont="1" applyBorder="1" applyAlignment="1" applyProtection="1">
      <alignment horizontal="center"/>
      <protection hidden="1"/>
    </xf>
    <xf numFmtId="3" fontId="9" fillId="33" borderId="0" xfId="0" applyNumberFormat="1" applyFont="1" applyFill="1" applyBorder="1" applyAlignment="1" applyProtection="1">
      <alignment/>
      <protection hidden="1"/>
    </xf>
    <xf numFmtId="3" fontId="9" fillId="0" borderId="14" xfId="0" applyNumberFormat="1" applyFont="1" applyBorder="1" applyAlignment="1" applyProtection="1">
      <alignment/>
      <protection hidden="1"/>
    </xf>
    <xf numFmtId="0" fontId="9" fillId="0" borderId="0" xfId="0" applyFont="1" applyBorder="1" applyAlignment="1" applyProtection="1">
      <alignment vertical="justify"/>
      <protection hidden="1"/>
    </xf>
    <xf numFmtId="0" fontId="9" fillId="0" borderId="0" xfId="0" applyFont="1" applyBorder="1" applyAlignment="1" applyProtection="1">
      <alignment horizontal="left" vertical="justify"/>
      <protection hidden="1"/>
    </xf>
    <xf numFmtId="0" fontId="9" fillId="0" borderId="0" xfId="0" applyFont="1" applyBorder="1" applyAlignment="1" applyProtection="1">
      <alignment horizontal="center" vertical="justify"/>
      <protection hidden="1"/>
    </xf>
    <xf numFmtId="3" fontId="9" fillId="0" borderId="0" xfId="0" applyNumberFormat="1" applyFont="1" applyBorder="1" applyAlignment="1" applyProtection="1">
      <alignment/>
      <protection hidden="1"/>
    </xf>
    <xf numFmtId="3" fontId="11" fillId="0" borderId="0" xfId="0" applyNumberFormat="1" applyFont="1" applyBorder="1" applyAlignment="1" applyProtection="1">
      <alignment/>
      <protection hidden="1"/>
    </xf>
    <xf numFmtId="0" fontId="11" fillId="0" borderId="0" xfId="0" applyFont="1" applyBorder="1" applyAlignment="1" applyProtection="1">
      <alignment vertical="justify"/>
      <protection hidden="1"/>
    </xf>
    <xf numFmtId="0" fontId="0" fillId="0" borderId="0" xfId="0" applyAlignment="1" applyProtection="1">
      <alignment/>
      <protection hidden="1"/>
    </xf>
    <xf numFmtId="0" fontId="31" fillId="0" borderId="0" xfId="0" applyFont="1" applyBorder="1" applyAlignment="1" applyProtection="1">
      <alignment horizontal="left"/>
      <protection hidden="1"/>
    </xf>
    <xf numFmtId="0" fontId="30" fillId="0" borderId="0" xfId="0" applyFont="1" applyBorder="1" applyAlignment="1" applyProtection="1">
      <alignment/>
      <protection hidden="1"/>
    </xf>
    <xf numFmtId="0" fontId="30" fillId="0" borderId="0" xfId="0" applyFont="1" applyAlignment="1" applyProtection="1">
      <alignment/>
      <protection hidden="1"/>
    </xf>
    <xf numFmtId="0" fontId="31" fillId="0" borderId="0" xfId="0" applyFont="1" applyAlignment="1" applyProtection="1">
      <alignment horizontal="left"/>
      <protection hidden="1"/>
    </xf>
    <xf numFmtId="0" fontId="29" fillId="0" borderId="0" xfId="0" applyFont="1" applyAlignment="1" applyProtection="1">
      <alignment/>
      <protection hidden="1"/>
    </xf>
    <xf numFmtId="0" fontId="29" fillId="0" borderId="0" xfId="0" applyFont="1" applyBorder="1" applyAlignment="1" applyProtection="1">
      <alignment horizontal="left"/>
      <protection hidden="1"/>
    </xf>
    <xf numFmtId="0" fontId="29" fillId="0" borderId="82" xfId="0" applyFont="1" applyBorder="1" applyAlignment="1" applyProtection="1">
      <alignment/>
      <protection hidden="1"/>
    </xf>
    <xf numFmtId="0" fontId="30" fillId="0" borderId="34" xfId="0" applyFont="1" applyBorder="1" applyAlignment="1" applyProtection="1">
      <alignment horizontal="center"/>
      <protection hidden="1"/>
    </xf>
    <xf numFmtId="0" fontId="30" fillId="0" borderId="28" xfId="0" applyFont="1" applyBorder="1" applyAlignment="1" applyProtection="1">
      <alignment horizontal="center"/>
      <protection hidden="1"/>
    </xf>
    <xf numFmtId="0" fontId="30" fillId="0" borderId="28" xfId="0" applyFont="1" applyBorder="1" applyAlignment="1" applyProtection="1">
      <alignment/>
      <protection hidden="1"/>
    </xf>
    <xf numFmtId="1" fontId="30" fillId="0" borderId="34" xfId="0" applyNumberFormat="1" applyFont="1" applyBorder="1" applyAlignment="1" applyProtection="1">
      <alignment/>
      <protection hidden="1"/>
    </xf>
    <xf numFmtId="0" fontId="30" fillId="0" borderId="34" xfId="0" applyFont="1" applyBorder="1" applyAlignment="1" applyProtection="1">
      <alignment/>
      <protection hidden="1"/>
    </xf>
    <xf numFmtId="0" fontId="29" fillId="0" borderId="67" xfId="0" applyFont="1" applyBorder="1" applyAlignment="1" applyProtection="1">
      <alignment horizontal="left"/>
      <protection hidden="1"/>
    </xf>
    <xf numFmtId="0" fontId="29" fillId="0" borderId="83" xfId="0" applyFont="1" applyBorder="1" applyAlignment="1" applyProtection="1">
      <alignment horizontal="left"/>
      <protection hidden="1"/>
    </xf>
    <xf numFmtId="0" fontId="29" fillId="0" borderId="84" xfId="0" applyFont="1" applyBorder="1" applyAlignment="1" applyProtection="1">
      <alignment horizontal="left"/>
      <protection hidden="1"/>
    </xf>
    <xf numFmtId="0" fontId="29" fillId="0" borderId="83" xfId="0" applyFont="1" applyBorder="1" applyAlignment="1" applyProtection="1">
      <alignment/>
      <protection hidden="1"/>
    </xf>
    <xf numFmtId="0" fontId="29" fillId="0" borderId="84" xfId="0" applyFont="1" applyBorder="1" applyAlignment="1" applyProtection="1">
      <alignment/>
      <protection hidden="1"/>
    </xf>
    <xf numFmtId="0" fontId="29" fillId="0" borderId="85" xfId="0" applyFont="1" applyBorder="1" applyAlignment="1" applyProtection="1">
      <alignment/>
      <protection hidden="1"/>
    </xf>
    <xf numFmtId="0" fontId="30" fillId="0" borderId="46" xfId="0" applyFont="1" applyBorder="1" applyAlignment="1" applyProtection="1">
      <alignment/>
      <protection hidden="1"/>
    </xf>
    <xf numFmtId="1" fontId="30" fillId="0" borderId="46" xfId="0" applyNumberFormat="1" applyFont="1" applyBorder="1" applyAlignment="1" applyProtection="1">
      <alignment/>
      <protection hidden="1"/>
    </xf>
    <xf numFmtId="0" fontId="29" fillId="0" borderId="86" xfId="0" applyFont="1" applyBorder="1" applyAlignment="1" applyProtection="1">
      <alignment/>
      <protection hidden="1"/>
    </xf>
    <xf numFmtId="0" fontId="29" fillId="0" borderId="14" xfId="0" applyFont="1" applyBorder="1" applyAlignment="1" applyProtection="1">
      <alignment horizontal="left"/>
      <protection hidden="1"/>
    </xf>
    <xf numFmtId="0" fontId="29" fillId="0" borderId="0" xfId="0" applyFont="1" applyBorder="1" applyAlignment="1" applyProtection="1">
      <alignment/>
      <protection hidden="1"/>
    </xf>
    <xf numFmtId="0" fontId="29" fillId="0" borderId="14" xfId="0" applyFont="1" applyBorder="1" applyAlignment="1" applyProtection="1">
      <alignment/>
      <protection hidden="1"/>
    </xf>
    <xf numFmtId="0" fontId="29" fillId="0" borderId="87" xfId="0" applyFont="1" applyBorder="1" applyAlignment="1" applyProtection="1">
      <alignment/>
      <protection hidden="1"/>
    </xf>
    <xf numFmtId="0" fontId="30" fillId="36" borderId="88" xfId="0" applyFont="1" applyFill="1" applyBorder="1" applyAlignment="1" applyProtection="1">
      <alignment horizontal="center"/>
      <protection hidden="1"/>
    </xf>
    <xf numFmtId="0" fontId="29" fillId="0" borderId="86" xfId="0" applyFont="1" applyBorder="1" applyAlignment="1" applyProtection="1">
      <alignment horizontal="left"/>
      <protection hidden="1"/>
    </xf>
    <xf numFmtId="0" fontId="29" fillId="0" borderId="89" xfId="0" applyFont="1" applyBorder="1" applyAlignment="1" applyProtection="1">
      <alignment horizontal="left"/>
      <protection hidden="1"/>
    </xf>
    <xf numFmtId="0" fontId="29" fillId="0" borderId="90" xfId="0" applyFont="1" applyBorder="1" applyAlignment="1" applyProtection="1">
      <alignment horizontal="left"/>
      <protection hidden="1"/>
    </xf>
    <xf numFmtId="0" fontId="29" fillId="0" borderId="91" xfId="0" applyFont="1" applyBorder="1" applyAlignment="1" applyProtection="1">
      <alignment horizontal="left"/>
      <protection hidden="1"/>
    </xf>
    <xf numFmtId="0" fontId="29" fillId="0" borderId="90" xfId="0" applyFont="1" applyBorder="1" applyAlignment="1" applyProtection="1">
      <alignment/>
      <protection hidden="1"/>
    </xf>
    <xf numFmtId="0" fontId="29" fillId="0" borderId="91" xfId="0" applyFont="1" applyBorder="1" applyAlignment="1" applyProtection="1">
      <alignment/>
      <protection hidden="1"/>
    </xf>
    <xf numFmtId="0" fontId="29" fillId="0" borderId="92" xfId="0" applyFont="1" applyBorder="1" applyAlignment="1" applyProtection="1">
      <alignment/>
      <protection hidden="1"/>
    </xf>
    <xf numFmtId="0" fontId="30" fillId="0" borderId="82" xfId="0" applyFont="1" applyBorder="1" applyAlignment="1" applyProtection="1">
      <alignment/>
      <protection hidden="1"/>
    </xf>
    <xf numFmtId="0" fontId="29" fillId="0" borderId="93" xfId="0" applyFont="1" applyBorder="1" applyAlignment="1" applyProtection="1">
      <alignment/>
      <protection hidden="1"/>
    </xf>
    <xf numFmtId="0" fontId="30" fillId="0" borderId="94" xfId="0" applyFont="1" applyBorder="1" applyAlignment="1" applyProtection="1">
      <alignment/>
      <protection hidden="1"/>
    </xf>
    <xf numFmtId="0" fontId="30" fillId="0" borderId="95" xfId="0" applyFont="1" applyBorder="1" applyAlignment="1" applyProtection="1">
      <alignment/>
      <protection hidden="1"/>
    </xf>
    <xf numFmtId="0" fontId="30" fillId="0" borderId="96" xfId="0" applyFont="1" applyBorder="1" applyAlignment="1" applyProtection="1">
      <alignment/>
      <protection hidden="1"/>
    </xf>
    <xf numFmtId="0" fontId="29" fillId="0" borderId="0" xfId="0" applyFont="1" applyAlignment="1" applyProtection="1">
      <alignment horizontal="left"/>
      <protection hidden="1"/>
    </xf>
    <xf numFmtId="0" fontId="30" fillId="0" borderId="86" xfId="0" applyFont="1" applyBorder="1" applyAlignment="1" applyProtection="1">
      <alignment/>
      <protection hidden="1"/>
    </xf>
    <xf numFmtId="0" fontId="30" fillId="0" borderId="14" xfId="0" applyFont="1" applyBorder="1" applyAlignment="1" applyProtection="1">
      <alignment/>
      <protection hidden="1"/>
    </xf>
    <xf numFmtId="0" fontId="30" fillId="0" borderId="87" xfId="0" applyFont="1" applyBorder="1" applyAlignment="1" applyProtection="1">
      <alignment/>
      <protection hidden="1"/>
    </xf>
    <xf numFmtId="0" fontId="30" fillId="0" borderId="97" xfId="0" applyFont="1" applyBorder="1" applyAlignment="1" applyProtection="1">
      <alignment/>
      <protection hidden="1"/>
    </xf>
    <xf numFmtId="0" fontId="30" fillId="0" borderId="45" xfId="0" applyFont="1" applyBorder="1" applyAlignment="1" applyProtection="1">
      <alignment/>
      <protection hidden="1"/>
    </xf>
    <xf numFmtId="0" fontId="30" fillId="0" borderId="93" xfId="0" applyFont="1" applyBorder="1" applyAlignment="1" applyProtection="1">
      <alignment/>
      <protection hidden="1"/>
    </xf>
    <xf numFmtId="0" fontId="30" fillId="0" borderId="88" xfId="0" applyFont="1" applyBorder="1" applyAlignment="1" applyProtection="1">
      <alignment/>
      <protection hidden="1"/>
    </xf>
    <xf numFmtId="0" fontId="30" fillId="0" borderId="98" xfId="0" applyFont="1" applyBorder="1" applyAlignment="1" applyProtection="1">
      <alignment/>
      <protection hidden="1"/>
    </xf>
    <xf numFmtId="0" fontId="29" fillId="0" borderId="66" xfId="0" applyFont="1" applyBorder="1" applyAlignment="1" applyProtection="1">
      <alignment/>
      <protection hidden="1"/>
    </xf>
    <xf numFmtId="0" fontId="29" fillId="0" borderId="13" xfId="0" applyFont="1" applyBorder="1" applyAlignment="1" applyProtection="1">
      <alignment/>
      <protection hidden="1"/>
    </xf>
    <xf numFmtId="0" fontId="32" fillId="0" borderId="0" xfId="0" applyFont="1" applyAlignment="1" applyProtection="1">
      <alignment/>
      <protection hidden="1"/>
    </xf>
    <xf numFmtId="0" fontId="29" fillId="0" borderId="79" xfId="0" applyFont="1" applyBorder="1" applyAlignment="1" applyProtection="1">
      <alignment/>
      <protection hidden="1"/>
    </xf>
    <xf numFmtId="0" fontId="29" fillId="0" borderId="80" xfId="0" applyFont="1" applyBorder="1" applyAlignment="1" applyProtection="1">
      <alignment/>
      <protection hidden="1"/>
    </xf>
    <xf numFmtId="0" fontId="29" fillId="0" borderId="99" xfId="0" applyFont="1" applyBorder="1" applyAlignment="1" applyProtection="1">
      <alignment/>
      <protection hidden="1"/>
    </xf>
    <xf numFmtId="0" fontId="29" fillId="0" borderId="100" xfId="0" applyFont="1" applyBorder="1" applyAlignment="1" applyProtection="1">
      <alignment horizontal="left"/>
      <protection hidden="1"/>
    </xf>
    <xf numFmtId="0" fontId="29" fillId="0" borderId="94" xfId="0" applyFont="1" applyBorder="1" applyAlignment="1" applyProtection="1">
      <alignment horizontal="left"/>
      <protection hidden="1"/>
    </xf>
    <xf numFmtId="0" fontId="29" fillId="0" borderId="95" xfId="0" applyFont="1" applyBorder="1" applyAlignment="1" applyProtection="1">
      <alignment horizontal="left"/>
      <protection hidden="1"/>
    </xf>
    <xf numFmtId="0" fontId="29" fillId="0" borderId="95" xfId="0" applyFont="1" applyBorder="1" applyAlignment="1" applyProtection="1">
      <alignment/>
      <protection hidden="1"/>
    </xf>
    <xf numFmtId="0" fontId="29" fillId="0" borderId="97" xfId="0" applyFont="1" applyBorder="1" applyAlignment="1" applyProtection="1">
      <alignment horizontal="left"/>
      <protection hidden="1"/>
    </xf>
    <xf numFmtId="0" fontId="29" fillId="0" borderId="82" xfId="0" applyFont="1" applyBorder="1" applyAlignment="1" applyProtection="1">
      <alignment horizontal="left"/>
      <protection hidden="1"/>
    </xf>
    <xf numFmtId="0" fontId="29" fillId="0" borderId="45" xfId="0" applyFont="1" applyBorder="1" applyAlignment="1" applyProtection="1">
      <alignment horizontal="left"/>
      <protection hidden="1"/>
    </xf>
    <xf numFmtId="0" fontId="29" fillId="0" borderId="45" xfId="0" applyFont="1" applyBorder="1" applyAlignment="1" applyProtection="1">
      <alignment/>
      <protection hidden="1"/>
    </xf>
    <xf numFmtId="0" fontId="29" fillId="0" borderId="15" xfId="0" applyFont="1" applyBorder="1" applyAlignment="1" applyProtection="1">
      <alignment/>
      <protection hidden="1"/>
    </xf>
    <xf numFmtId="0" fontId="29" fillId="0" borderId="16" xfId="0" applyFont="1" applyBorder="1" applyAlignment="1" applyProtection="1">
      <alignment/>
      <protection hidden="1"/>
    </xf>
    <xf numFmtId="0" fontId="29" fillId="0" borderId="101" xfId="0" applyFont="1" applyBorder="1" applyAlignment="1" applyProtection="1">
      <alignment/>
      <protection hidden="1"/>
    </xf>
    <xf numFmtId="0" fontId="29" fillId="0" borderId="88" xfId="0" applyFont="1" applyBorder="1" applyAlignment="1" applyProtection="1">
      <alignment/>
      <protection hidden="1"/>
    </xf>
    <xf numFmtId="0" fontId="29" fillId="0" borderId="98" xfId="0" applyFont="1" applyBorder="1" applyAlignment="1" applyProtection="1">
      <alignment/>
      <protection hidden="1"/>
    </xf>
    <xf numFmtId="0" fontId="29" fillId="0" borderId="102" xfId="0" applyFont="1" applyBorder="1" applyAlignment="1" applyProtection="1">
      <alignment/>
      <protection hidden="1"/>
    </xf>
    <xf numFmtId="0" fontId="29" fillId="0" borderId="103" xfId="0" applyFont="1" applyBorder="1" applyAlignment="1" applyProtection="1">
      <alignment/>
      <protection hidden="1"/>
    </xf>
    <xf numFmtId="0" fontId="29" fillId="0" borderId="89" xfId="0" applyFont="1" applyBorder="1" applyAlignment="1" applyProtection="1">
      <alignment/>
      <protection hidden="1"/>
    </xf>
    <xf numFmtId="0" fontId="29" fillId="0" borderId="104" xfId="0" applyFont="1" applyBorder="1" applyAlignment="1" applyProtection="1">
      <alignment/>
      <protection hidden="1"/>
    </xf>
    <xf numFmtId="0" fontId="29" fillId="0" borderId="105" xfId="0" applyFont="1" applyBorder="1" applyAlignment="1" applyProtection="1">
      <alignment/>
      <protection hidden="1"/>
    </xf>
    <xf numFmtId="0" fontId="29" fillId="0" borderId="106" xfId="0" applyFont="1" applyBorder="1" applyAlignment="1" applyProtection="1">
      <alignment/>
      <protection hidden="1"/>
    </xf>
    <xf numFmtId="0" fontId="0" fillId="0" borderId="82" xfId="0" applyBorder="1" applyAlignment="1" applyProtection="1">
      <alignment/>
      <protection hidden="1"/>
    </xf>
    <xf numFmtId="0" fontId="29" fillId="0" borderId="62" xfId="0" applyFont="1" applyBorder="1" applyAlignment="1" applyProtection="1">
      <alignment/>
      <protection hidden="1"/>
    </xf>
    <xf numFmtId="0" fontId="54" fillId="0" borderId="62" xfId="0" applyFont="1" applyBorder="1" applyAlignment="1" applyProtection="1">
      <alignment/>
      <protection hidden="1"/>
    </xf>
    <xf numFmtId="0" fontId="0" fillId="0" borderId="62" xfId="0" applyBorder="1" applyAlignment="1" applyProtection="1">
      <alignment/>
      <protection hidden="1"/>
    </xf>
    <xf numFmtId="0" fontId="29" fillId="0" borderId="36" xfId="0" applyFont="1" applyBorder="1" applyAlignment="1" applyProtection="1">
      <alignment/>
      <protection hidden="1"/>
    </xf>
    <xf numFmtId="0" fontId="54" fillId="0" borderId="36" xfId="0" applyFont="1" applyBorder="1" applyAlignment="1" applyProtection="1">
      <alignment/>
      <protection hidden="1"/>
    </xf>
    <xf numFmtId="0" fontId="0" fillId="0" borderId="36" xfId="0" applyBorder="1" applyAlignment="1" applyProtection="1">
      <alignment/>
      <protection hidden="1"/>
    </xf>
    <xf numFmtId="0" fontId="30" fillId="0" borderId="100" xfId="0" applyFont="1" applyBorder="1" applyAlignment="1" applyProtection="1">
      <alignment horizontal="center"/>
      <protection hidden="1"/>
    </xf>
    <xf numFmtId="0" fontId="30" fillId="0" borderId="94" xfId="0" applyFont="1" applyBorder="1" applyAlignment="1" applyProtection="1">
      <alignment horizontal="center"/>
      <protection hidden="1"/>
    </xf>
    <xf numFmtId="0" fontId="30" fillId="0" borderId="95" xfId="0" applyFont="1" applyBorder="1" applyAlignment="1" applyProtection="1">
      <alignment horizontal="center"/>
      <protection hidden="1"/>
    </xf>
    <xf numFmtId="0" fontId="29" fillId="0" borderId="39" xfId="0" applyFont="1" applyBorder="1" applyAlignment="1" applyProtection="1">
      <alignment/>
      <protection hidden="1"/>
    </xf>
    <xf numFmtId="0" fontId="29" fillId="0" borderId="42" xfId="0" applyFont="1" applyBorder="1" applyAlignment="1" applyProtection="1">
      <alignment horizontal="left"/>
      <protection hidden="1"/>
    </xf>
    <xf numFmtId="0" fontId="29" fillId="0" borderId="43" xfId="0" applyFont="1" applyBorder="1" applyAlignment="1" applyProtection="1">
      <alignment horizontal="left"/>
      <protection hidden="1"/>
    </xf>
    <xf numFmtId="0" fontId="29" fillId="0" borderId="107" xfId="0" applyFont="1" applyBorder="1" applyAlignment="1" applyProtection="1">
      <alignment horizontal="left"/>
      <protection hidden="1"/>
    </xf>
    <xf numFmtId="0" fontId="29" fillId="0" borderId="19" xfId="0" applyFont="1" applyBorder="1" applyAlignment="1" applyProtection="1">
      <alignment/>
      <protection hidden="1"/>
    </xf>
    <xf numFmtId="0" fontId="29" fillId="0" borderId="44" xfId="0" applyFont="1" applyBorder="1" applyAlignment="1" applyProtection="1">
      <alignment/>
      <protection hidden="1"/>
    </xf>
    <xf numFmtId="0" fontId="29" fillId="0" borderId="108" xfId="0" applyFont="1" applyBorder="1" applyAlignment="1" applyProtection="1">
      <alignment horizontal="left"/>
      <protection hidden="1"/>
    </xf>
    <xf numFmtId="0" fontId="29" fillId="0" borderId="104" xfId="0" applyFont="1" applyBorder="1" applyAlignment="1" applyProtection="1">
      <alignment horizontal="left"/>
      <protection hidden="1"/>
    </xf>
    <xf numFmtId="0" fontId="29" fillId="0" borderId="105" xfId="0" applyFont="1" applyBorder="1" applyAlignment="1" applyProtection="1">
      <alignment horizontal="left"/>
      <protection hidden="1"/>
    </xf>
    <xf numFmtId="0" fontId="29" fillId="0" borderId="23" xfId="0" applyFont="1" applyBorder="1" applyAlignment="1" applyProtection="1">
      <alignment/>
      <protection hidden="1"/>
    </xf>
    <xf numFmtId="0" fontId="30" fillId="0" borderId="109" xfId="0" applyFont="1" applyBorder="1" applyAlignment="1" applyProtection="1">
      <alignment horizontal="center"/>
      <protection hidden="1"/>
    </xf>
    <xf numFmtId="0" fontId="30" fillId="0" borderId="110" xfId="0" applyFont="1" applyBorder="1" applyAlignment="1" applyProtection="1">
      <alignment horizontal="center"/>
      <protection hidden="1"/>
    </xf>
    <xf numFmtId="0" fontId="30" fillId="0" borderId="111" xfId="0" applyFont="1" applyBorder="1" applyAlignment="1" applyProtection="1">
      <alignment horizontal="center"/>
      <protection hidden="1"/>
    </xf>
    <xf numFmtId="3" fontId="29" fillId="0" borderId="0" xfId="0" applyNumberFormat="1" applyFont="1" applyAlignment="1" applyProtection="1">
      <alignment/>
      <protection hidden="1"/>
    </xf>
    <xf numFmtId="0" fontId="29" fillId="0" borderId="43" xfId="0" applyFont="1" applyBorder="1" applyAlignment="1" applyProtection="1">
      <alignment/>
      <protection hidden="1"/>
    </xf>
    <xf numFmtId="0" fontId="29" fillId="0" borderId="107" xfId="0" applyFont="1" applyBorder="1" applyAlignment="1" applyProtection="1">
      <alignment/>
      <protection hidden="1"/>
    </xf>
    <xf numFmtId="0" fontId="29" fillId="0" borderId="81" xfId="0" applyFont="1" applyBorder="1" applyAlignment="1" applyProtection="1">
      <alignment/>
      <protection hidden="1"/>
    </xf>
    <xf numFmtId="0" fontId="29" fillId="0" borderId="112" xfId="0" applyFont="1" applyBorder="1" applyAlignment="1" applyProtection="1">
      <alignment/>
      <protection hidden="1"/>
    </xf>
    <xf numFmtId="0" fontId="29" fillId="0" borderId="16" xfId="0" applyFont="1" applyBorder="1" applyAlignment="1" applyProtection="1">
      <alignment horizontal="left"/>
      <protection hidden="1"/>
    </xf>
    <xf numFmtId="0" fontId="29" fillId="0" borderId="17" xfId="0" applyFont="1" applyBorder="1" applyAlignment="1" applyProtection="1">
      <alignment horizontal="left"/>
      <protection hidden="1"/>
    </xf>
    <xf numFmtId="0" fontId="29" fillId="0" borderId="17" xfId="0" applyFont="1" applyBorder="1" applyAlignment="1" applyProtection="1">
      <alignment/>
      <protection hidden="1"/>
    </xf>
    <xf numFmtId="0" fontId="29" fillId="0" borderId="113" xfId="0" applyFont="1" applyBorder="1" applyAlignment="1" applyProtection="1">
      <alignment horizontal="left"/>
      <protection hidden="1"/>
    </xf>
    <xf numFmtId="0" fontId="29" fillId="0" borderId="80" xfId="0" applyFont="1" applyBorder="1" applyAlignment="1" applyProtection="1">
      <alignment horizontal="left"/>
      <protection hidden="1"/>
    </xf>
    <xf numFmtId="0" fontId="29" fillId="0" borderId="81" xfId="0" applyFont="1" applyBorder="1" applyAlignment="1" applyProtection="1">
      <alignment horizontal="left"/>
      <protection hidden="1"/>
    </xf>
    <xf numFmtId="1" fontId="29" fillId="0" borderId="14" xfId="0" applyNumberFormat="1" applyFont="1" applyBorder="1" applyAlignment="1" applyProtection="1">
      <alignment/>
      <protection hidden="1"/>
    </xf>
    <xf numFmtId="1" fontId="29" fillId="0" borderId="87" xfId="0" applyNumberFormat="1" applyFont="1" applyBorder="1" applyAlignment="1" applyProtection="1">
      <alignment/>
      <protection hidden="1"/>
    </xf>
    <xf numFmtId="1" fontId="29" fillId="0" borderId="91" xfId="0" applyNumberFormat="1" applyFont="1" applyBorder="1" applyAlignment="1" applyProtection="1">
      <alignment/>
      <protection hidden="1"/>
    </xf>
    <xf numFmtId="1" fontId="29" fillId="0" borderId="92" xfId="0" applyNumberFormat="1" applyFont="1" applyBorder="1" applyAlignment="1" applyProtection="1">
      <alignment/>
      <protection hidden="1"/>
    </xf>
    <xf numFmtId="1" fontId="29" fillId="0" borderId="45" xfId="0" applyNumberFormat="1" applyFont="1" applyBorder="1" applyAlignment="1" applyProtection="1">
      <alignment/>
      <protection hidden="1"/>
    </xf>
    <xf numFmtId="1" fontId="29" fillId="0" borderId="93" xfId="0" applyNumberFormat="1" applyFont="1" applyBorder="1" applyAlignment="1" applyProtection="1">
      <alignment/>
      <protection hidden="1"/>
    </xf>
    <xf numFmtId="0" fontId="30" fillId="0" borderId="0" xfId="0" applyFont="1" applyAlignment="1" applyProtection="1">
      <alignment horizontal="center"/>
      <protection hidden="1"/>
    </xf>
    <xf numFmtId="0" fontId="29" fillId="36" borderId="31" xfId="0" applyFont="1" applyFill="1" applyBorder="1" applyAlignment="1" applyProtection="1">
      <alignment/>
      <protection hidden="1"/>
    </xf>
    <xf numFmtId="0" fontId="33" fillId="0" borderId="0" xfId="0" applyFont="1" applyAlignment="1">
      <alignment horizontal="center"/>
    </xf>
    <xf numFmtId="0" fontId="5" fillId="0" borderId="0" xfId="0" applyFont="1" applyAlignment="1">
      <alignment/>
    </xf>
    <xf numFmtId="0" fontId="34" fillId="0" borderId="48" xfId="0" applyFont="1" applyBorder="1" applyAlignment="1">
      <alignment horizontal="center" vertical="center"/>
    </xf>
    <xf numFmtId="0" fontId="34" fillId="0" borderId="10" xfId="0" applyFont="1" applyBorder="1" applyAlignment="1">
      <alignment horizontal="center" vertical="center" wrapText="1"/>
    </xf>
    <xf numFmtId="0" fontId="5" fillId="0" borderId="31" xfId="0" applyFont="1" applyBorder="1" applyAlignment="1">
      <alignment horizontal="center"/>
    </xf>
    <xf numFmtId="0" fontId="5" fillId="0" borderId="31" xfId="0" applyFont="1" applyBorder="1" applyAlignment="1">
      <alignment/>
    </xf>
    <xf numFmtId="3" fontId="5" fillId="0" borderId="79" xfId="0" applyNumberFormat="1" applyFont="1" applyBorder="1" applyAlignment="1">
      <alignment/>
    </xf>
    <xf numFmtId="3" fontId="5" fillId="0" borderId="31" xfId="0" applyNumberFormat="1" applyFont="1" applyBorder="1" applyAlignment="1">
      <alignment/>
    </xf>
    <xf numFmtId="0" fontId="73" fillId="0" borderId="31" xfId="0" applyFont="1" applyBorder="1" applyAlignment="1">
      <alignment/>
    </xf>
    <xf numFmtId="0" fontId="33" fillId="0" borderId="31" xfId="0" applyFont="1" applyBorder="1" applyAlignment="1">
      <alignment/>
    </xf>
    <xf numFmtId="0" fontId="33" fillId="0" borderId="31" xfId="0" applyFont="1" applyBorder="1" applyAlignment="1">
      <alignment horizontal="center"/>
    </xf>
    <xf numFmtId="3" fontId="33" fillId="0" borderId="79" xfId="0" applyNumberFormat="1" applyFont="1" applyBorder="1" applyAlignment="1">
      <alignment/>
    </xf>
    <xf numFmtId="3" fontId="33" fillId="0" borderId="31" xfId="0" applyNumberFormat="1" applyFont="1" applyBorder="1" applyAlignment="1">
      <alignment/>
    </xf>
    <xf numFmtId="0" fontId="35" fillId="0" borderId="0" xfId="0" applyFont="1" applyAlignment="1">
      <alignment horizontal="center"/>
    </xf>
    <xf numFmtId="0" fontId="35" fillId="0" borderId="0" xfId="0" applyFont="1" applyAlignment="1">
      <alignment/>
    </xf>
    <xf numFmtId="0" fontId="18" fillId="0" borderId="0" xfId="0" applyFont="1" applyAlignment="1">
      <alignment/>
    </xf>
    <xf numFmtId="0" fontId="1" fillId="0" borderId="31" xfId="0" applyFont="1" applyBorder="1" applyAlignment="1">
      <alignment horizontal="center"/>
    </xf>
    <xf numFmtId="0" fontId="0" fillId="0" borderId="31" xfId="0" applyBorder="1" applyAlignment="1">
      <alignment/>
    </xf>
    <xf numFmtId="0" fontId="0" fillId="0" borderId="31" xfId="0" applyFont="1" applyBorder="1" applyAlignment="1">
      <alignment horizontal="left"/>
    </xf>
    <xf numFmtId="0" fontId="0" fillId="0" borderId="31" xfId="0" applyFont="1" applyBorder="1" applyAlignment="1">
      <alignment horizontal="center"/>
    </xf>
    <xf numFmtId="3" fontId="0" fillId="0" borderId="31" xfId="0" applyNumberFormat="1" applyBorder="1" applyAlignment="1">
      <alignment horizontal="right"/>
    </xf>
    <xf numFmtId="0" fontId="1" fillId="0" borderId="31" xfId="0" applyFont="1" applyBorder="1" applyAlignment="1">
      <alignment/>
    </xf>
    <xf numFmtId="3" fontId="1" fillId="0" borderId="31" xfId="0" applyNumberFormat="1" applyFont="1" applyBorder="1" applyAlignment="1">
      <alignment horizontal="right"/>
    </xf>
    <xf numFmtId="0" fontId="0" fillId="0" borderId="0" xfId="0" applyAlignment="1">
      <alignment horizontal="right"/>
    </xf>
    <xf numFmtId="0" fontId="1" fillId="0" borderId="31" xfId="0" applyFont="1" applyBorder="1" applyAlignment="1">
      <alignment horizontal="center" vertical="center"/>
    </xf>
    <xf numFmtId="0" fontId="1" fillId="0" borderId="31" xfId="0" applyFont="1" applyBorder="1" applyAlignment="1">
      <alignment horizontal="center" vertical="center" wrapText="1"/>
    </xf>
    <xf numFmtId="3" fontId="0" fillId="0" borderId="31" xfId="0" applyNumberFormat="1" applyFont="1" applyBorder="1" applyAlignment="1">
      <alignment horizontal="right"/>
    </xf>
    <xf numFmtId="3" fontId="0" fillId="0" borderId="31" xfId="0" applyNumberFormat="1" applyBorder="1" applyAlignment="1">
      <alignment/>
    </xf>
    <xf numFmtId="0" fontId="0" fillId="0" borderId="31" xfId="0" applyFont="1" applyBorder="1" applyAlignment="1">
      <alignment/>
    </xf>
    <xf numFmtId="3" fontId="1" fillId="0" borderId="31" xfId="0" applyNumberFormat="1" applyFont="1" applyBorder="1" applyAlignment="1">
      <alignment/>
    </xf>
    <xf numFmtId="0" fontId="1" fillId="0" borderId="31" xfId="0" applyFont="1" applyBorder="1" applyAlignment="1">
      <alignment horizontal="left" vertical="center"/>
    </xf>
    <xf numFmtId="3" fontId="1" fillId="0" borderId="31" xfId="0" applyNumberFormat="1" applyFont="1" applyBorder="1" applyAlignment="1">
      <alignment horizontal="right" vertical="center" wrapText="1"/>
    </xf>
    <xf numFmtId="0" fontId="0" fillId="0" borderId="31" xfId="0" applyFill="1" applyBorder="1" applyAlignment="1">
      <alignment/>
    </xf>
    <xf numFmtId="0" fontId="1" fillId="0" borderId="79" xfId="0" applyFont="1" applyBorder="1" applyAlignment="1">
      <alignment horizontal="left" vertical="center"/>
    </xf>
    <xf numFmtId="0" fontId="0" fillId="0" borderId="81" xfId="0" applyBorder="1" applyAlignment="1">
      <alignment/>
    </xf>
    <xf numFmtId="0" fontId="0" fillId="0" borderId="79" xfId="0" applyFont="1" applyBorder="1" applyAlignment="1">
      <alignment/>
    </xf>
    <xf numFmtId="0" fontId="27" fillId="0" borderId="0" xfId="0" applyFont="1" applyBorder="1" applyAlignment="1">
      <alignment horizontal="center"/>
    </xf>
    <xf numFmtId="0" fontId="15" fillId="0" borderId="0" xfId="0" applyFont="1" applyAlignment="1" applyProtection="1">
      <alignment horizontal="center"/>
      <protection locked="0"/>
    </xf>
    <xf numFmtId="0" fontId="16" fillId="0" borderId="90" xfId="0" applyFont="1" applyBorder="1" applyAlignment="1" applyProtection="1">
      <alignment horizontal="center" vertical="center"/>
      <protection locked="0"/>
    </xf>
    <xf numFmtId="0" fontId="0" fillId="0" borderId="0" xfId="0" applyBorder="1" applyAlignment="1">
      <alignment horizontal="center" vertical="center" wrapText="1"/>
    </xf>
    <xf numFmtId="0" fontId="16" fillId="0" borderId="90" xfId="0" applyFont="1" applyBorder="1" applyAlignment="1" applyProtection="1">
      <alignment horizontal="center" vertical="center" wrapText="1"/>
      <protection locked="0"/>
    </xf>
    <xf numFmtId="0" fontId="8" fillId="33" borderId="68" xfId="0" applyFont="1" applyFill="1" applyBorder="1" applyAlignment="1" applyProtection="1">
      <alignment horizontal="center" vertical="center" wrapText="1"/>
      <protection hidden="1"/>
    </xf>
    <xf numFmtId="0" fontId="8" fillId="33" borderId="39" xfId="0" applyFont="1" applyFill="1" applyBorder="1" applyAlignment="1" applyProtection="1">
      <alignment horizontal="center" vertical="center" wrapText="1"/>
      <protection hidden="1"/>
    </xf>
    <xf numFmtId="0" fontId="8" fillId="33" borderId="66" xfId="0" applyFont="1" applyFill="1" applyBorder="1" applyAlignment="1" applyProtection="1">
      <alignment horizontal="center" vertical="center"/>
      <protection hidden="1"/>
    </xf>
    <xf numFmtId="0" fontId="8" fillId="33" borderId="102" xfId="0" applyFont="1" applyFill="1" applyBorder="1" applyAlignment="1" applyProtection="1">
      <alignment horizontal="center" vertical="center"/>
      <protection hidden="1"/>
    </xf>
    <xf numFmtId="0" fontId="8" fillId="33" borderId="57" xfId="0" applyFont="1" applyFill="1" applyBorder="1" applyAlignment="1" applyProtection="1">
      <alignment horizontal="center" vertical="center"/>
      <protection hidden="1"/>
    </xf>
    <xf numFmtId="0" fontId="8" fillId="33" borderId="38" xfId="0" applyFont="1" applyFill="1" applyBorder="1" applyAlignment="1" applyProtection="1">
      <alignment horizontal="center" vertical="center"/>
      <protection hidden="1"/>
    </xf>
    <xf numFmtId="0" fontId="15" fillId="0" borderId="0" xfId="0" applyFont="1" applyAlignment="1" applyProtection="1">
      <alignment horizontal="center" vertical="center"/>
      <protection locked="0"/>
    </xf>
    <xf numFmtId="0" fontId="0" fillId="0" borderId="86" xfId="0" applyBorder="1" applyAlignment="1">
      <alignment horizontal="center"/>
    </xf>
    <xf numFmtId="0" fontId="0" fillId="0" borderId="0" xfId="0" applyAlignment="1">
      <alignment horizontal="center"/>
    </xf>
    <xf numFmtId="0" fontId="10" fillId="0" borderId="0" xfId="0" applyFont="1" applyAlignment="1" applyProtection="1">
      <alignment horizontal="center"/>
      <protection locked="0"/>
    </xf>
    <xf numFmtId="0" fontId="0" fillId="0" borderId="0" xfId="0" applyBorder="1" applyAlignment="1">
      <alignment horizontal="center"/>
    </xf>
    <xf numFmtId="0" fontId="0" fillId="0" borderId="0" xfId="0" applyFont="1" applyBorder="1" applyAlignment="1">
      <alignment horizont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14" fontId="0" fillId="0" borderId="0" xfId="0" applyNumberFormat="1" applyBorder="1" applyAlignment="1">
      <alignment horizontal="center"/>
    </xf>
    <xf numFmtId="0" fontId="33" fillId="0" borderId="0" xfId="0" applyFont="1" applyAlignment="1">
      <alignment horizontal="center"/>
    </xf>
    <xf numFmtId="0" fontId="0" fillId="0" borderId="0"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9" fillId="0" borderId="0" xfId="0" applyFont="1" applyAlignment="1" applyProtection="1">
      <alignment horizontal="center"/>
      <protection locked="0"/>
    </xf>
    <xf numFmtId="0" fontId="20" fillId="0" borderId="79" xfId="0" applyFont="1" applyBorder="1" applyAlignment="1" applyProtection="1">
      <alignment horizontal="center"/>
      <protection hidden="1"/>
    </xf>
    <xf numFmtId="0" fontId="20" fillId="0" borderId="81" xfId="0" applyFont="1" applyBorder="1" applyAlignment="1" applyProtection="1">
      <alignment horizontal="center"/>
      <protection hidden="1"/>
    </xf>
    <xf numFmtId="0" fontId="0"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16"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20" fillId="0" borderId="0" xfId="0" applyFont="1" applyAlignment="1" applyProtection="1">
      <alignment horizontal="center"/>
      <protection locked="0"/>
    </xf>
    <xf numFmtId="0" fontId="21" fillId="0" borderId="0" xfId="0" applyFont="1" applyAlignment="1" applyProtection="1">
      <alignment horizontal="center"/>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1" fillId="0" borderId="0" xfId="0" applyFont="1" applyAlignment="1">
      <alignment horizontal="center"/>
    </xf>
    <xf numFmtId="0" fontId="1" fillId="0" borderId="79" xfId="0" applyFont="1" applyBorder="1" applyAlignment="1">
      <alignment horizontal="center" vertical="center"/>
    </xf>
    <xf numFmtId="0" fontId="1" fillId="0" borderId="81" xfId="0" applyFont="1" applyBorder="1" applyAlignment="1">
      <alignment horizontal="center" vertical="center"/>
    </xf>
    <xf numFmtId="0" fontId="29" fillId="0" borderId="86" xfId="0" applyFont="1" applyBorder="1" applyAlignment="1" applyProtection="1">
      <alignment horizontal="left"/>
      <protection hidden="1"/>
    </xf>
    <xf numFmtId="0" fontId="29" fillId="0" borderId="0" xfId="0" applyFont="1" applyBorder="1" applyAlignment="1" applyProtection="1">
      <alignment horizontal="left"/>
      <protection hidden="1"/>
    </xf>
    <xf numFmtId="0" fontId="29" fillId="0" borderId="14" xfId="0" applyFont="1" applyBorder="1" applyAlignment="1" applyProtection="1">
      <alignment horizontal="left"/>
      <protection hidden="1"/>
    </xf>
    <xf numFmtId="0" fontId="29" fillId="0" borderId="89" xfId="0" applyFont="1" applyBorder="1" applyAlignment="1" applyProtection="1">
      <alignment horizontal="left"/>
      <protection hidden="1"/>
    </xf>
    <xf numFmtId="0" fontId="29" fillId="0" borderId="90" xfId="0" applyFont="1" applyBorder="1" applyAlignment="1" applyProtection="1">
      <alignment horizontal="left"/>
      <protection hidden="1"/>
    </xf>
    <xf numFmtId="0" fontId="29" fillId="0" borderId="91" xfId="0" applyFont="1" applyBorder="1" applyAlignment="1" applyProtection="1">
      <alignment horizontal="left"/>
      <protection hidden="1"/>
    </xf>
    <xf numFmtId="0" fontId="31" fillId="0" borderId="0" xfId="0" applyFont="1" applyAlignment="1" applyProtection="1">
      <alignment horizontal="left"/>
      <protection hidden="1"/>
    </xf>
    <xf numFmtId="0" fontId="29" fillId="0" borderId="113" xfId="0" applyFont="1" applyBorder="1" applyAlignment="1" applyProtection="1">
      <alignment horizontal="left"/>
      <protection hidden="1"/>
    </xf>
    <xf numFmtId="0" fontId="29" fillId="0" borderId="80" xfId="0" applyFont="1" applyBorder="1" applyAlignment="1" applyProtection="1">
      <alignment horizontal="left"/>
      <protection hidden="1"/>
    </xf>
    <xf numFmtId="0" fontId="29" fillId="0" borderId="81" xfId="0" applyFont="1" applyBorder="1" applyAlignment="1" applyProtection="1">
      <alignment horizontal="left"/>
      <protection hidden="1"/>
    </xf>
    <xf numFmtId="0" fontId="29" fillId="0" borderId="108" xfId="0" applyFont="1" applyBorder="1" applyAlignment="1" applyProtection="1">
      <alignment horizontal="center"/>
      <protection hidden="1"/>
    </xf>
    <xf numFmtId="0" fontId="29" fillId="0" borderId="104" xfId="0" applyFont="1" applyBorder="1" applyAlignment="1" applyProtection="1">
      <alignment horizontal="center"/>
      <protection hidden="1"/>
    </xf>
    <xf numFmtId="0" fontId="29" fillId="0" borderId="105" xfId="0" applyFont="1" applyBorder="1" applyAlignment="1" applyProtection="1">
      <alignment horizontal="center"/>
      <protection hidden="1"/>
    </xf>
    <xf numFmtId="0" fontId="30" fillId="0" borderId="109" xfId="0" applyFont="1" applyBorder="1" applyAlignment="1" applyProtection="1">
      <alignment horizontal="center"/>
      <protection hidden="1"/>
    </xf>
    <xf numFmtId="0" fontId="30" fillId="0" borderId="110" xfId="0" applyFont="1" applyBorder="1" applyAlignment="1" applyProtection="1">
      <alignment horizontal="center"/>
      <protection hidden="1"/>
    </xf>
    <xf numFmtId="0" fontId="30" fillId="0" borderId="111" xfId="0" applyFont="1" applyBorder="1" applyAlignment="1" applyProtection="1">
      <alignment horizontal="center"/>
      <protection hidden="1"/>
    </xf>
    <xf numFmtId="0" fontId="29" fillId="0" borderId="42" xfId="0" applyFont="1" applyBorder="1" applyAlignment="1" applyProtection="1">
      <alignment horizontal="left"/>
      <protection hidden="1"/>
    </xf>
    <xf numFmtId="0" fontId="29" fillId="0" borderId="43" xfId="0" applyFont="1" applyBorder="1" applyAlignment="1" applyProtection="1">
      <alignment horizontal="left"/>
      <protection hidden="1"/>
    </xf>
    <xf numFmtId="0" fontId="29" fillId="0" borderId="107" xfId="0" applyFont="1" applyBorder="1" applyAlignment="1" applyProtection="1">
      <alignment horizontal="left"/>
      <protection hidden="1"/>
    </xf>
    <xf numFmtId="0" fontId="29" fillId="0" borderId="113" xfId="0" applyFont="1" applyBorder="1" applyAlignment="1" applyProtection="1">
      <alignment horizontal="center"/>
      <protection hidden="1"/>
    </xf>
    <xf numFmtId="0" fontId="29" fillId="0" borderId="80" xfId="0" applyFont="1" applyBorder="1" applyAlignment="1" applyProtection="1">
      <alignment horizontal="center"/>
      <protection hidden="1"/>
    </xf>
    <xf numFmtId="0" fontId="29" fillId="0" borderId="81" xfId="0" applyFont="1" applyBorder="1" applyAlignment="1" applyProtection="1">
      <alignment horizontal="center"/>
      <protection hidden="1"/>
    </xf>
    <xf numFmtId="0" fontId="29" fillId="0" borderId="67" xfId="0" applyFont="1" applyBorder="1" applyAlignment="1" applyProtection="1">
      <alignment horizontal="left"/>
      <protection hidden="1"/>
    </xf>
    <xf numFmtId="0" fontId="29" fillId="0" borderId="83" xfId="0" applyFont="1" applyBorder="1" applyAlignment="1" applyProtection="1">
      <alignment horizontal="left"/>
      <protection hidden="1"/>
    </xf>
    <xf numFmtId="0" fontId="29" fillId="0" borderId="84" xfId="0" applyFont="1" applyBorder="1" applyAlignment="1" applyProtection="1">
      <alignment horizontal="left"/>
      <protection hidden="1"/>
    </xf>
    <xf numFmtId="0" fontId="29" fillId="0" borderId="97" xfId="0" applyFont="1" applyBorder="1" applyAlignment="1" applyProtection="1">
      <alignment horizontal="center"/>
      <protection hidden="1"/>
    </xf>
    <xf numFmtId="0" fontId="29" fillId="0" borderId="82" xfId="0" applyFont="1" applyBorder="1" applyAlignment="1" applyProtection="1">
      <alignment horizontal="center"/>
      <protection hidden="1"/>
    </xf>
    <xf numFmtId="0" fontId="29" fillId="0" borderId="45" xfId="0" applyFont="1" applyBorder="1" applyAlignment="1" applyProtection="1">
      <alignment horizontal="center"/>
      <protection hidden="1"/>
    </xf>
    <xf numFmtId="0" fontId="29" fillId="0" borderId="100" xfId="0" applyFont="1" applyBorder="1" applyAlignment="1" applyProtection="1">
      <alignment horizontal="center" vertical="center"/>
      <protection hidden="1"/>
    </xf>
    <xf numFmtId="0" fontId="29" fillId="0" borderId="94" xfId="0" applyFont="1" applyBorder="1" applyAlignment="1" applyProtection="1">
      <alignment horizontal="center" vertical="center"/>
      <protection hidden="1"/>
    </xf>
    <xf numFmtId="0" fontId="29" fillId="0" borderId="95" xfId="0" applyFont="1" applyBorder="1" applyAlignment="1" applyProtection="1">
      <alignment horizontal="center" vertical="center"/>
      <protection hidden="1"/>
    </xf>
    <xf numFmtId="0" fontId="29" fillId="0" borderId="97" xfId="0" applyFont="1" applyBorder="1" applyAlignment="1" applyProtection="1">
      <alignment horizontal="center" vertical="center"/>
      <protection hidden="1"/>
    </xf>
    <xf numFmtId="0" fontId="29" fillId="0" borderId="82" xfId="0" applyFont="1" applyBorder="1" applyAlignment="1" applyProtection="1">
      <alignment horizontal="center" vertical="center"/>
      <protection hidden="1"/>
    </xf>
    <xf numFmtId="0" fontId="29" fillId="0" borderId="45" xfId="0" applyFont="1" applyBorder="1" applyAlignment="1" applyProtection="1">
      <alignment horizontal="center" vertical="center"/>
      <protection hidden="1"/>
    </xf>
    <xf numFmtId="0" fontId="29" fillId="0" borderId="62" xfId="0" applyFont="1" applyBorder="1" applyAlignment="1" applyProtection="1">
      <alignment horizontal="center" vertical="center"/>
      <protection hidden="1"/>
    </xf>
    <xf numFmtId="0" fontId="29" fillId="0" borderId="46" xfId="0" applyFont="1" applyBorder="1" applyAlignment="1" applyProtection="1">
      <alignment horizontal="center" vertical="center"/>
      <protection hidden="1"/>
    </xf>
    <xf numFmtId="0" fontId="29" fillId="0" borderId="62" xfId="0" applyFont="1" applyBorder="1" applyAlignment="1" applyProtection="1">
      <alignment horizontal="center" vertical="center" wrapText="1"/>
      <protection hidden="1"/>
    </xf>
    <xf numFmtId="0" fontId="29" fillId="0" borderId="46" xfId="0" applyFont="1" applyBorder="1" applyAlignment="1" applyProtection="1">
      <alignment horizontal="center" vertical="center" wrapText="1"/>
      <protection hidden="1"/>
    </xf>
    <xf numFmtId="0" fontId="30" fillId="0" borderId="114" xfId="0" applyFont="1" applyBorder="1" applyAlignment="1" applyProtection="1">
      <alignment horizontal="center" vertical="center"/>
      <protection hidden="1"/>
    </xf>
    <xf numFmtId="0" fontId="30" fillId="0" borderId="95" xfId="0" applyFont="1" applyBorder="1" applyAlignment="1" applyProtection="1">
      <alignment horizontal="center" vertical="center"/>
      <protection hidden="1"/>
    </xf>
    <xf numFmtId="0" fontId="30" fillId="0" borderId="115" xfId="0" applyFont="1" applyBorder="1" applyAlignment="1" applyProtection="1">
      <alignment horizontal="center" vertical="center"/>
      <protection hidden="1"/>
    </xf>
    <xf numFmtId="0" fontId="30" fillId="0" borderId="45" xfId="0" applyFont="1" applyBorder="1" applyAlignment="1" applyProtection="1">
      <alignment horizontal="center" vertical="center"/>
      <protection hidden="1"/>
    </xf>
    <xf numFmtId="0" fontId="30" fillId="0" borderId="96" xfId="0" applyFont="1" applyBorder="1" applyAlignment="1" applyProtection="1">
      <alignment horizontal="center" vertical="center"/>
      <protection hidden="1"/>
    </xf>
    <xf numFmtId="0" fontId="30" fillId="0" borderId="93" xfId="0" applyFont="1" applyBorder="1" applyAlignment="1" applyProtection="1">
      <alignment horizontal="center" vertical="center"/>
      <protection hidden="1"/>
    </xf>
    <xf numFmtId="0" fontId="29" fillId="0" borderId="97" xfId="0" applyFont="1" applyBorder="1" applyAlignment="1" applyProtection="1">
      <alignment horizontal="left"/>
      <protection hidden="1"/>
    </xf>
    <xf numFmtId="0" fontId="29" fillId="0" borderId="82" xfId="0" applyFont="1" applyBorder="1" applyAlignment="1" applyProtection="1">
      <alignment horizontal="left"/>
      <protection hidden="1"/>
    </xf>
    <xf numFmtId="0" fontId="29" fillId="0" borderId="45" xfId="0" applyFont="1" applyBorder="1" applyAlignment="1" applyProtection="1">
      <alignment horizontal="left"/>
      <protection hidden="1"/>
    </xf>
    <xf numFmtId="0" fontId="30" fillId="0" borderId="86" xfId="0" applyFont="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97" xfId="0" applyFont="1" applyBorder="1" applyAlignment="1" applyProtection="1">
      <alignment horizontal="center" vertical="center"/>
      <protection hidden="1"/>
    </xf>
    <xf numFmtId="0" fontId="30" fillId="0" borderId="82" xfId="0" applyFont="1" applyBorder="1" applyAlignment="1" applyProtection="1">
      <alignment horizontal="center" vertical="center"/>
      <protection hidden="1"/>
    </xf>
    <xf numFmtId="0" fontId="29" fillId="0" borderId="116" xfId="0" applyFont="1" applyBorder="1" applyAlignment="1" applyProtection="1">
      <alignment horizontal="center"/>
      <protection hidden="1"/>
    </xf>
    <xf numFmtId="0" fontId="29" fillId="0" borderId="88" xfId="0" applyFont="1" applyBorder="1" applyAlignment="1" applyProtection="1">
      <alignment horizontal="center"/>
      <protection hidden="1"/>
    </xf>
    <xf numFmtId="0" fontId="29" fillId="0" borderId="103" xfId="0" applyFont="1" applyBorder="1" applyAlignment="1" applyProtection="1">
      <alignment horizontal="center"/>
      <protection hidden="1"/>
    </xf>
    <xf numFmtId="0" fontId="30" fillId="0" borderId="13" xfId="0" applyFont="1" applyBorder="1" applyAlignment="1" applyProtection="1">
      <alignment horizontal="center" vertical="center"/>
      <protection hidden="1"/>
    </xf>
    <xf numFmtId="0" fontId="30" fillId="0" borderId="87" xfId="0" applyFont="1" applyBorder="1" applyAlignment="1" applyProtection="1">
      <alignment horizontal="center" vertical="center"/>
      <protection hidden="1"/>
    </xf>
    <xf numFmtId="0" fontId="30" fillId="0" borderId="100" xfId="0" applyFont="1" applyBorder="1" applyAlignment="1" applyProtection="1">
      <alignment horizontal="left" vertical="center"/>
      <protection hidden="1"/>
    </xf>
    <xf numFmtId="0" fontId="30" fillId="0" borderId="94" xfId="0" applyFont="1" applyBorder="1" applyAlignment="1" applyProtection="1">
      <alignment horizontal="left" vertical="center"/>
      <protection hidden="1"/>
    </xf>
    <xf numFmtId="0" fontId="30" fillId="0" borderId="95" xfId="0" applyFont="1" applyBorder="1" applyAlignment="1" applyProtection="1">
      <alignment horizontal="left" vertical="center"/>
      <protection hidden="1"/>
    </xf>
    <xf numFmtId="0" fontId="30" fillId="0" borderId="116" xfId="0" applyFont="1" applyBorder="1" applyAlignment="1" applyProtection="1">
      <alignment horizontal="center"/>
      <protection hidden="1"/>
    </xf>
    <xf numFmtId="0" fontId="30" fillId="0" borderId="88" xfId="0" applyFont="1" applyBorder="1" applyAlignment="1" applyProtection="1">
      <alignment horizontal="center"/>
      <protection hidden="1"/>
    </xf>
    <xf numFmtId="0" fontId="32" fillId="0" borderId="0" xfId="0" applyFont="1" applyAlignment="1" applyProtection="1">
      <alignment horizontal="left"/>
      <protection hidden="1"/>
    </xf>
    <xf numFmtId="0" fontId="30" fillId="0" borderId="28" xfId="0" applyFont="1" applyBorder="1" applyAlignment="1" applyProtection="1">
      <alignment horizontal="left"/>
      <protection hidden="1"/>
    </xf>
    <xf numFmtId="0" fontId="30" fillId="0" borderId="34" xfId="0" applyFont="1" applyBorder="1" applyAlignment="1" applyProtection="1">
      <alignment horizontal="left"/>
      <protection hidden="1"/>
    </xf>
    <xf numFmtId="0" fontId="30" fillId="0" borderId="46" xfId="0" applyFont="1" applyBorder="1" applyAlignment="1" applyProtection="1">
      <alignment horizontal="center"/>
      <protection hidden="1"/>
    </xf>
    <xf numFmtId="0" fontId="30" fillId="0" borderId="117" xfId="0" applyFont="1" applyBorder="1" applyAlignment="1" applyProtection="1">
      <alignment horizontal="center" vertical="center"/>
      <protection hidden="1"/>
    </xf>
    <xf numFmtId="0" fontId="30" fillId="0" borderId="34" xfId="0" applyFont="1" applyBorder="1" applyAlignment="1" applyProtection="1">
      <alignment horizontal="center" vertical="center"/>
      <protection hidden="1"/>
    </xf>
    <xf numFmtId="0" fontId="30" fillId="0" borderId="117" xfId="0" applyFont="1" applyBorder="1" applyAlignment="1" applyProtection="1">
      <alignment horizontal="center"/>
      <protection hidden="1"/>
    </xf>
    <xf numFmtId="0" fontId="31" fillId="0" borderId="0" xfId="0" applyFont="1" applyBorder="1" applyAlignment="1" applyProtection="1">
      <alignment horizontal="left"/>
      <protection hidden="1"/>
    </xf>
    <xf numFmtId="0" fontId="29" fillId="0" borderId="96" xfId="0" applyFont="1" applyBorder="1" applyAlignment="1" applyProtection="1">
      <alignment horizontal="center" vertical="center"/>
      <protection hidden="1"/>
    </xf>
    <xf numFmtId="0" fontId="29" fillId="0" borderId="93" xfId="0" applyFont="1" applyBorder="1" applyAlignment="1" applyProtection="1">
      <alignment horizontal="center" vertical="center"/>
      <protection hidden="1"/>
    </xf>
    <xf numFmtId="0" fontId="30" fillId="0" borderId="118" xfId="0" applyFont="1" applyBorder="1" applyAlignment="1" applyProtection="1">
      <alignment horizontal="center" vertical="center"/>
      <protection hidden="1"/>
    </xf>
    <xf numFmtId="0" fontId="30" fillId="0" borderId="111" xfId="0" applyFont="1" applyBorder="1" applyAlignment="1" applyProtection="1">
      <alignment horizontal="center" vertical="center"/>
      <protection hidden="1"/>
    </xf>
    <xf numFmtId="0" fontId="30" fillId="0" borderId="119" xfId="0" applyFont="1" applyBorder="1" applyAlignment="1" applyProtection="1">
      <alignment horizontal="center" vertical="center"/>
      <protection hidden="1"/>
    </xf>
    <xf numFmtId="0" fontId="30" fillId="0" borderId="0" xfId="0" applyFont="1" applyAlignment="1" applyProtection="1">
      <alignment horizontal="center"/>
      <protection hidden="1"/>
    </xf>
    <xf numFmtId="0" fontId="29" fillId="0" borderId="0" xfId="0" applyFont="1" applyAlignment="1" applyProtection="1">
      <alignment horizontal="left"/>
      <protection hidden="1"/>
    </xf>
    <xf numFmtId="0" fontId="30" fillId="0" borderId="110" xfId="0" applyFont="1" applyBorder="1" applyAlignment="1" applyProtection="1">
      <alignment horizontal="center" vertical="center"/>
      <protection hidden="1"/>
    </xf>
    <xf numFmtId="0" fontId="29" fillId="0" borderId="120" xfId="0" applyFont="1" applyBorder="1" applyAlignment="1" applyProtection="1">
      <alignment horizontal="center"/>
      <protection hidden="1"/>
    </xf>
    <xf numFmtId="0" fontId="29" fillId="0" borderId="121" xfId="0" applyFont="1" applyBorder="1" applyAlignment="1" applyProtection="1">
      <alignment horizontal="center"/>
      <protection hidden="1"/>
    </xf>
    <xf numFmtId="0" fontId="29" fillId="0" borderId="79" xfId="0" applyFont="1" applyBorder="1" applyAlignment="1" applyProtection="1">
      <alignment horizontal="center"/>
      <protection hidden="1"/>
    </xf>
    <xf numFmtId="0" fontId="30" fillId="0" borderId="102" xfId="0" applyFont="1" applyBorder="1" applyAlignment="1" applyProtection="1">
      <alignment horizontal="center" vertical="center"/>
      <protection hidden="1"/>
    </xf>
    <xf numFmtId="0" fontId="30" fillId="0" borderId="91" xfId="0" applyFont="1" applyBorder="1" applyAlignment="1" applyProtection="1">
      <alignment horizontal="center" vertical="center"/>
      <protection hidden="1"/>
    </xf>
    <xf numFmtId="0" fontId="30" fillId="0" borderId="92" xfId="0" applyFont="1" applyBorder="1" applyAlignment="1" applyProtection="1">
      <alignment horizontal="center" vertical="center"/>
      <protection hidden="1"/>
    </xf>
    <xf numFmtId="0" fontId="29" fillId="0" borderId="42" xfId="0" applyFont="1" applyBorder="1" applyAlignment="1" applyProtection="1">
      <alignment horizontal="center"/>
      <protection hidden="1"/>
    </xf>
    <xf numFmtId="0" fontId="29" fillId="0" borderId="43" xfId="0" applyFont="1" applyBorder="1" applyAlignment="1" applyProtection="1">
      <alignment horizontal="center"/>
      <protection hidden="1"/>
    </xf>
    <xf numFmtId="0" fontId="29" fillId="0" borderId="107" xfId="0" applyFont="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428625</xdr:colOff>
      <xdr:row>133</xdr:row>
      <xdr:rowOff>152400</xdr:rowOff>
    </xdr:from>
    <xdr:to>
      <xdr:col>14</xdr:col>
      <xdr:colOff>1724025</xdr:colOff>
      <xdr:row>139</xdr:row>
      <xdr:rowOff>9525</xdr:rowOff>
    </xdr:to>
    <xdr:pic>
      <xdr:nvPicPr>
        <xdr:cNvPr id="1" name="Picture 2" descr="kh-small-logo-opt-250[1]"/>
        <xdr:cNvPicPr preferRelativeResize="1">
          <a:picLocks noChangeAspect="1"/>
        </xdr:cNvPicPr>
      </xdr:nvPicPr>
      <xdr:blipFill>
        <a:blip r:embed="rId1"/>
        <a:stretch>
          <a:fillRect/>
        </a:stretch>
      </xdr:blipFill>
      <xdr:spPr>
        <a:xfrm>
          <a:off x="11144250" y="22831425"/>
          <a:ext cx="19050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55"/>
  <sheetViews>
    <sheetView tabSelected="1" zoomScalePageLayoutView="0" workbookViewId="0" topLeftCell="A1">
      <selection activeCell="A18" sqref="A18"/>
    </sheetView>
  </sheetViews>
  <sheetFormatPr defaultColWidth="9.140625" defaultRowHeight="12.75"/>
  <cols>
    <col min="1" max="1" width="110.8515625" style="0" customWidth="1"/>
  </cols>
  <sheetData>
    <row r="2" ht="15.75" customHeight="1">
      <c r="A2" s="480" t="s">
        <v>129</v>
      </c>
    </row>
    <row r="3" ht="12.75" customHeight="1">
      <c r="A3" s="480"/>
    </row>
    <row r="4" ht="21" customHeight="1">
      <c r="A4" s="44" t="s">
        <v>515</v>
      </c>
    </row>
    <row r="5" ht="12.75">
      <c r="A5" s="46" t="s">
        <v>141</v>
      </c>
    </row>
    <row r="6" ht="12.75">
      <c r="A6" s="45"/>
    </row>
    <row r="7" ht="12.75">
      <c r="A7" s="45"/>
    </row>
    <row r="8" ht="15.75">
      <c r="A8" s="44" t="s">
        <v>129</v>
      </c>
    </row>
    <row r="9" ht="12.75">
      <c r="A9" s="45" t="s">
        <v>142</v>
      </c>
    </row>
    <row r="10" ht="12.75">
      <c r="A10" s="45" t="s">
        <v>131</v>
      </c>
    </row>
    <row r="11" ht="12.75">
      <c r="A11" s="45"/>
    </row>
    <row r="12" ht="12.75">
      <c r="A12" s="45" t="s">
        <v>132</v>
      </c>
    </row>
    <row r="13" ht="12.75">
      <c r="A13" s="45"/>
    </row>
    <row r="14" ht="12.75">
      <c r="A14" s="45" t="s">
        <v>130</v>
      </c>
    </row>
    <row r="15" ht="12.75">
      <c r="A15" s="45" t="s">
        <v>128</v>
      </c>
    </row>
    <row r="16" ht="12.75">
      <c r="A16" s="45"/>
    </row>
    <row r="17" ht="12.75">
      <c r="A17" s="45" t="s">
        <v>133</v>
      </c>
    </row>
    <row r="18" ht="12.75">
      <c r="A18" s="45"/>
    </row>
    <row r="19" ht="12.75">
      <c r="A19" s="45" t="s">
        <v>98</v>
      </c>
    </row>
    <row r="20" ht="12.75">
      <c r="A20" s="45"/>
    </row>
    <row r="21" ht="12.75">
      <c r="A21" s="45" t="s">
        <v>516</v>
      </c>
    </row>
    <row r="22" ht="12.75">
      <c r="A22" s="45"/>
    </row>
    <row r="23" ht="12.75">
      <c r="A23" s="45"/>
    </row>
    <row r="24" ht="12.75">
      <c r="A24" s="45"/>
    </row>
    <row r="25" ht="12.75">
      <c r="A25" s="45"/>
    </row>
    <row r="26" ht="12.75">
      <c r="A26" s="45" t="s">
        <v>517</v>
      </c>
    </row>
    <row r="27" ht="12.75">
      <c r="A27" s="45"/>
    </row>
    <row r="28" ht="12.75">
      <c r="A28" s="45"/>
    </row>
    <row r="29" ht="12.75">
      <c r="A29" s="23"/>
    </row>
    <row r="30" ht="12.75">
      <c r="A30" s="25"/>
    </row>
    <row r="31" ht="12.75">
      <c r="A31" s="25"/>
    </row>
    <row r="32" ht="12.75">
      <c r="A32" s="25"/>
    </row>
    <row r="33" ht="12.75">
      <c r="A33" s="25" t="s">
        <v>88</v>
      </c>
    </row>
    <row r="34" ht="12.75">
      <c r="A34" s="47"/>
    </row>
    <row r="35" ht="12.75">
      <c r="A35" s="47"/>
    </row>
    <row r="36" ht="12.75">
      <c r="A36" s="25"/>
    </row>
    <row r="37" ht="12.75">
      <c r="A37" s="25"/>
    </row>
    <row r="38" ht="12.75">
      <c r="A38" s="25"/>
    </row>
    <row r="39" ht="12.75">
      <c r="A39" s="25"/>
    </row>
    <row r="40" ht="12.75">
      <c r="A40" s="25"/>
    </row>
    <row r="41" ht="12.75">
      <c r="A41" s="25"/>
    </row>
    <row r="42" ht="12.75">
      <c r="A42" s="25"/>
    </row>
    <row r="43" ht="12.75">
      <c r="A43" s="25"/>
    </row>
    <row r="44" ht="12.75">
      <c r="A44" s="25"/>
    </row>
    <row r="45" ht="12.75">
      <c r="A45" s="25"/>
    </row>
    <row r="46" ht="12.75">
      <c r="A46" s="25"/>
    </row>
    <row r="47" ht="12.75">
      <c r="A47" s="25"/>
    </row>
    <row r="48" ht="12.75">
      <c r="A48" s="25"/>
    </row>
    <row r="49" ht="12.75">
      <c r="A49" s="25"/>
    </row>
    <row r="50" ht="12.75">
      <c r="A50" s="25"/>
    </row>
    <row r="51" ht="12.75">
      <c r="A51" s="25"/>
    </row>
    <row r="52" ht="12.75">
      <c r="A52" s="25"/>
    </row>
    <row r="53" ht="12.75">
      <c r="A53" s="25"/>
    </row>
    <row r="54" ht="12.75">
      <c r="A54" s="25"/>
    </row>
    <row r="55" ht="12.75">
      <c r="A55" s="25"/>
    </row>
  </sheetData>
  <sheetProtection password="CE80" sheet="1"/>
  <mergeCells count="1">
    <mergeCell ref="A2:A3"/>
  </mergeCells>
  <printOptions/>
  <pageMargins left="0.45" right="0.6" top="1" bottom="1" header="0.5" footer="0.5"/>
  <pageSetup horizontalDpi="300" verticalDpi="300" orientation="portrait" paperSize="9" r:id="rId1"/>
  <headerFooter alignWithMargins="0">
    <oddFooter>&amp;C1</oddFooter>
  </headerFooter>
</worksheet>
</file>

<file path=xl/worksheets/sheet10.xml><?xml version="1.0" encoding="utf-8"?>
<worksheet xmlns="http://schemas.openxmlformats.org/spreadsheetml/2006/main" xmlns:r="http://schemas.openxmlformats.org/officeDocument/2006/relationships">
  <dimension ref="B1:I53"/>
  <sheetViews>
    <sheetView zoomScalePageLayoutView="0" workbookViewId="0" topLeftCell="A1">
      <selection activeCell="H24" sqref="H24"/>
    </sheetView>
  </sheetViews>
  <sheetFormatPr defaultColWidth="9.140625" defaultRowHeight="12.75"/>
  <cols>
    <col min="1" max="1" width="3.7109375" style="0" customWidth="1"/>
    <col min="2" max="2" width="3.00390625" style="0" bestFit="1" customWidth="1"/>
    <col min="3" max="3" width="52.7109375" style="0" bestFit="1" customWidth="1"/>
    <col min="4" max="4" width="3.00390625" style="0" bestFit="1" customWidth="1"/>
    <col min="5" max="5" width="13.140625" style="0" bestFit="1" customWidth="1"/>
    <col min="6" max="6" width="3.00390625" style="0" bestFit="1" customWidth="1"/>
    <col min="7" max="7" width="14.140625" style="0" customWidth="1"/>
  </cols>
  <sheetData>
    <row r="1" spans="2:7" ht="14.25">
      <c r="B1" s="514" t="s">
        <v>166</v>
      </c>
      <c r="C1" s="514"/>
      <c r="D1" s="514"/>
      <c r="E1" s="514"/>
      <c r="F1" s="514"/>
      <c r="G1" s="514"/>
    </row>
    <row r="2" spans="2:7" ht="14.25">
      <c r="B2" s="302"/>
      <c r="C2" s="303" t="s">
        <v>142</v>
      </c>
      <c r="D2" s="302"/>
      <c r="E2" s="515" t="s">
        <v>167</v>
      </c>
      <c r="F2" s="515"/>
      <c r="G2" s="515"/>
    </row>
    <row r="3" spans="2:7" ht="14.25">
      <c r="B3" s="302"/>
      <c r="C3" s="203" t="s">
        <v>236</v>
      </c>
      <c r="D3" s="302"/>
      <c r="E3" s="515" t="s">
        <v>526</v>
      </c>
      <c r="F3" s="515"/>
      <c r="G3" s="515"/>
    </row>
    <row r="4" spans="2:7" ht="11.25" customHeight="1">
      <c r="B4" s="302"/>
      <c r="C4" s="203" t="s">
        <v>168</v>
      </c>
      <c r="D4" s="302"/>
      <c r="E4" s="203"/>
      <c r="F4" s="302"/>
      <c r="G4" s="203"/>
    </row>
    <row r="5" spans="2:7" ht="12.75">
      <c r="B5" s="310" t="s">
        <v>143</v>
      </c>
      <c r="C5" s="311" t="s">
        <v>169</v>
      </c>
      <c r="D5" s="311" t="s">
        <v>143</v>
      </c>
      <c r="E5" s="311" t="s">
        <v>170</v>
      </c>
      <c r="F5" s="311" t="s">
        <v>143</v>
      </c>
      <c r="G5" s="312" t="s">
        <v>171</v>
      </c>
    </row>
    <row r="6" spans="2:7" ht="12.75">
      <c r="B6" s="313"/>
      <c r="C6" s="314" t="s">
        <v>172</v>
      </c>
      <c r="D6" s="315">
        <v>1</v>
      </c>
      <c r="E6" s="316">
        <f>'Pasq. te ardhura shpenzime'!E7+'Pasq. te ardhura shpenzime'!E8</f>
        <v>13142718</v>
      </c>
      <c r="F6" s="315">
        <v>2</v>
      </c>
      <c r="G6" s="317">
        <f>E6</f>
        <v>13142718</v>
      </c>
    </row>
    <row r="7" spans="2:7" ht="12.75">
      <c r="B7" s="313"/>
      <c r="C7" s="314" t="s">
        <v>173</v>
      </c>
      <c r="D7" s="315">
        <v>3</v>
      </c>
      <c r="E7" s="316">
        <f>'Pasq. te ardhura shpenzime'!E18+'Pasq. te ardhura shpenzime'!E27</f>
        <v>-13511520</v>
      </c>
      <c r="F7" s="315">
        <v>4</v>
      </c>
      <c r="G7" s="317">
        <f>E7</f>
        <v>-13511520</v>
      </c>
    </row>
    <row r="8" spans="2:7" ht="12.75">
      <c r="B8" s="318"/>
      <c r="C8" s="319" t="s">
        <v>174</v>
      </c>
      <c r="D8" s="320"/>
      <c r="E8" s="321"/>
      <c r="F8" s="320">
        <v>5</v>
      </c>
      <c r="G8" s="322">
        <f>G9+G10+G11+G12+G13+G14+G15+G16+G17+G18+G19+G20+G21+G22+G23+G24+G25+G26+G27</f>
        <v>464950</v>
      </c>
    </row>
    <row r="9" spans="2:7" ht="12.75">
      <c r="B9" s="318" t="s">
        <v>175</v>
      </c>
      <c r="C9" s="319" t="s">
        <v>176</v>
      </c>
      <c r="D9" s="320"/>
      <c r="E9" s="321"/>
      <c r="F9" s="320">
        <v>6</v>
      </c>
      <c r="G9" s="322"/>
    </row>
    <row r="10" spans="2:7" ht="12.75">
      <c r="B10" s="318" t="s">
        <v>177</v>
      </c>
      <c r="C10" s="319" t="s">
        <v>178</v>
      </c>
      <c r="D10" s="320"/>
      <c r="E10" s="321"/>
      <c r="F10" s="320">
        <v>7</v>
      </c>
      <c r="G10" s="322"/>
    </row>
    <row r="11" spans="2:7" ht="24">
      <c r="B11" s="318" t="s">
        <v>179</v>
      </c>
      <c r="C11" s="323" t="s">
        <v>180</v>
      </c>
      <c r="D11" s="320"/>
      <c r="E11" s="321"/>
      <c r="F11" s="320">
        <v>8</v>
      </c>
      <c r="G11" s="322"/>
    </row>
    <row r="12" spans="2:7" ht="12.75">
      <c r="B12" s="318" t="s">
        <v>179</v>
      </c>
      <c r="C12" s="319" t="s">
        <v>181</v>
      </c>
      <c r="D12" s="320"/>
      <c r="E12" s="321"/>
      <c r="F12" s="320">
        <v>9</v>
      </c>
      <c r="G12" s="322"/>
    </row>
    <row r="13" spans="2:7" ht="12.75">
      <c r="B13" s="318" t="s">
        <v>182</v>
      </c>
      <c r="C13" s="319" t="s">
        <v>183</v>
      </c>
      <c r="D13" s="320"/>
      <c r="E13" s="321"/>
      <c r="F13" s="320">
        <v>10</v>
      </c>
      <c r="G13" s="322"/>
    </row>
    <row r="14" spans="2:7" ht="12.75">
      <c r="B14" s="318" t="s">
        <v>184</v>
      </c>
      <c r="C14" s="319" t="s">
        <v>185</v>
      </c>
      <c r="D14" s="320"/>
      <c r="E14" s="321"/>
      <c r="F14" s="320">
        <v>11</v>
      </c>
      <c r="G14" s="322"/>
    </row>
    <row r="15" spans="2:7" ht="24">
      <c r="B15" s="318" t="s">
        <v>186</v>
      </c>
      <c r="C15" s="323" t="s">
        <v>187</v>
      </c>
      <c r="D15" s="320"/>
      <c r="E15" s="321"/>
      <c r="F15" s="320">
        <v>12</v>
      </c>
      <c r="G15" s="322"/>
    </row>
    <row r="16" spans="2:7" ht="12.75">
      <c r="B16" s="318" t="s">
        <v>186</v>
      </c>
      <c r="C16" s="319" t="s">
        <v>188</v>
      </c>
      <c r="D16" s="320"/>
      <c r="E16" s="321"/>
      <c r="F16" s="320">
        <v>13</v>
      </c>
      <c r="G16" s="322"/>
    </row>
    <row r="17" spans="2:7" ht="12.75">
      <c r="B17" s="318" t="s">
        <v>189</v>
      </c>
      <c r="C17" s="319" t="s">
        <v>190</v>
      </c>
      <c r="D17" s="320"/>
      <c r="E17" s="321"/>
      <c r="F17" s="320">
        <v>14</v>
      </c>
      <c r="G17" s="322"/>
    </row>
    <row r="18" spans="2:7" ht="24">
      <c r="B18" s="318" t="s">
        <v>191</v>
      </c>
      <c r="C18" s="324" t="s">
        <v>192</v>
      </c>
      <c r="D18" s="325"/>
      <c r="E18" s="321"/>
      <c r="F18" s="320">
        <v>15</v>
      </c>
      <c r="G18" s="322"/>
    </row>
    <row r="19" spans="2:7" ht="12.75">
      <c r="B19" s="318" t="s">
        <v>193</v>
      </c>
      <c r="C19" s="319" t="s">
        <v>194</v>
      </c>
      <c r="D19" s="320"/>
      <c r="E19" s="321"/>
      <c r="F19" s="320">
        <v>16</v>
      </c>
      <c r="G19" s="322"/>
    </row>
    <row r="20" spans="2:7" ht="12.75">
      <c r="B20" s="318" t="s">
        <v>195</v>
      </c>
      <c r="C20" s="319" t="s">
        <v>196</v>
      </c>
      <c r="D20" s="320"/>
      <c r="E20" s="321"/>
      <c r="F20" s="320">
        <v>17</v>
      </c>
      <c r="G20" s="322"/>
    </row>
    <row r="21" spans="2:7" ht="12.75">
      <c r="B21" s="318" t="s">
        <v>197</v>
      </c>
      <c r="C21" s="319" t="s">
        <v>198</v>
      </c>
      <c r="D21" s="320"/>
      <c r="E21" s="321"/>
      <c r="F21" s="320">
        <v>18</v>
      </c>
      <c r="G21" s="322"/>
    </row>
    <row r="22" spans="2:7" ht="12.75">
      <c r="B22" s="318" t="s">
        <v>199</v>
      </c>
      <c r="C22" s="319" t="s">
        <v>200</v>
      </c>
      <c r="D22" s="320"/>
      <c r="E22" s="321"/>
      <c r="F22" s="320">
        <v>19</v>
      </c>
      <c r="G22" s="322"/>
    </row>
    <row r="23" spans="2:7" ht="12.75">
      <c r="B23" s="318" t="s">
        <v>201</v>
      </c>
      <c r="C23" s="319" t="s">
        <v>202</v>
      </c>
      <c r="D23" s="320"/>
      <c r="E23" s="321"/>
      <c r="F23" s="320">
        <v>20</v>
      </c>
      <c r="G23" s="322">
        <v>464950</v>
      </c>
    </row>
    <row r="24" spans="2:7" ht="24">
      <c r="B24" s="318" t="s">
        <v>203</v>
      </c>
      <c r="C24" s="323" t="s">
        <v>204</v>
      </c>
      <c r="D24" s="325"/>
      <c r="E24" s="321"/>
      <c r="F24" s="320">
        <v>21</v>
      </c>
      <c r="G24" s="322"/>
    </row>
    <row r="25" spans="2:7" ht="12.75">
      <c r="B25" s="318" t="s">
        <v>205</v>
      </c>
      <c r="C25" s="319" t="s">
        <v>206</v>
      </c>
      <c r="D25" s="320"/>
      <c r="E25" s="321"/>
      <c r="F25" s="320">
        <v>22</v>
      </c>
      <c r="G25" s="322"/>
    </row>
    <row r="26" spans="2:7" ht="24">
      <c r="B26" s="318" t="s">
        <v>207</v>
      </c>
      <c r="C26" s="323" t="s">
        <v>208</v>
      </c>
      <c r="D26" s="325"/>
      <c r="E26" s="321"/>
      <c r="F26" s="320">
        <v>23</v>
      </c>
      <c r="G26" s="322"/>
    </row>
    <row r="27" spans="2:7" ht="12.75">
      <c r="B27" s="318" t="s">
        <v>209</v>
      </c>
      <c r="C27" s="319" t="s">
        <v>210</v>
      </c>
      <c r="D27" s="320"/>
      <c r="E27" s="321"/>
      <c r="F27" s="320">
        <v>24</v>
      </c>
      <c r="G27" s="322"/>
    </row>
    <row r="28" spans="2:7" ht="12.75">
      <c r="B28" s="318"/>
      <c r="C28" s="323" t="s">
        <v>211</v>
      </c>
      <c r="D28" s="325"/>
      <c r="E28" s="326"/>
      <c r="F28" s="320"/>
      <c r="G28" s="322"/>
    </row>
    <row r="29" spans="2:7" ht="12.75">
      <c r="B29" s="318"/>
      <c r="C29" s="319" t="s">
        <v>212</v>
      </c>
      <c r="D29" s="320">
        <v>25</v>
      </c>
      <c r="E29" s="327"/>
      <c r="F29" s="320">
        <v>26</v>
      </c>
      <c r="G29" s="322"/>
    </row>
    <row r="30" spans="2:7" ht="12.75">
      <c r="B30" s="318"/>
      <c r="C30" s="323" t="s">
        <v>213</v>
      </c>
      <c r="D30" s="325">
        <v>27</v>
      </c>
      <c r="E30" s="327">
        <f>E6+E7</f>
        <v>-368802</v>
      </c>
      <c r="F30" s="320">
        <v>28</v>
      </c>
      <c r="G30" s="327">
        <f>G6+G7</f>
        <v>-368802</v>
      </c>
    </row>
    <row r="31" spans="2:7" ht="12.75">
      <c r="B31" s="318"/>
      <c r="C31" s="319" t="s">
        <v>214</v>
      </c>
      <c r="D31" s="320"/>
      <c r="E31" s="321"/>
      <c r="F31" s="320">
        <v>29</v>
      </c>
      <c r="G31" s="322"/>
    </row>
    <row r="32" spans="2:7" ht="12.75">
      <c r="B32" s="318"/>
      <c r="C32" s="323" t="s">
        <v>215</v>
      </c>
      <c r="D32" s="325"/>
      <c r="E32" s="321"/>
      <c r="F32" s="320">
        <v>30</v>
      </c>
      <c r="G32" s="322"/>
    </row>
    <row r="33" spans="2:7" ht="12.75">
      <c r="B33" s="318"/>
      <c r="C33" s="319" t="s">
        <v>216</v>
      </c>
      <c r="D33" s="320"/>
      <c r="E33" s="321"/>
      <c r="F33" s="320">
        <v>31</v>
      </c>
      <c r="G33" s="322"/>
    </row>
    <row r="34" spans="2:7" ht="12.75">
      <c r="B34" s="318"/>
      <c r="C34" s="323" t="s">
        <v>217</v>
      </c>
      <c r="D34" s="325">
        <v>32</v>
      </c>
      <c r="E34" s="326"/>
      <c r="F34" s="320">
        <v>33</v>
      </c>
      <c r="G34" s="322"/>
    </row>
    <row r="35" spans="2:7" ht="12.75">
      <c r="B35" s="318"/>
      <c r="C35" s="319" t="s">
        <v>218</v>
      </c>
      <c r="D35" s="320"/>
      <c r="E35" s="321"/>
      <c r="F35" s="320">
        <v>34</v>
      </c>
      <c r="G35" s="322"/>
    </row>
    <row r="36" spans="2:7" ht="12.75">
      <c r="B36" s="318"/>
      <c r="C36" s="328" t="s">
        <v>219</v>
      </c>
      <c r="D36" s="325"/>
      <c r="E36" s="321"/>
      <c r="F36" s="320">
        <v>35</v>
      </c>
      <c r="G36" s="322">
        <f>G30+G8</f>
        <v>96148</v>
      </c>
    </row>
    <row r="37" spans="2:7" ht="12.75">
      <c r="B37" s="318"/>
      <c r="C37" s="319" t="s">
        <v>220</v>
      </c>
      <c r="D37" s="320"/>
      <c r="E37" s="321"/>
      <c r="F37" s="320">
        <v>36</v>
      </c>
      <c r="G37" s="322">
        <f>G36*0.1</f>
        <v>9614.800000000001</v>
      </c>
    </row>
    <row r="38" spans="2:9" ht="12.75">
      <c r="B38" s="318"/>
      <c r="C38" s="323" t="s">
        <v>221</v>
      </c>
      <c r="D38" s="325">
        <v>37</v>
      </c>
      <c r="E38" s="326"/>
      <c r="F38" s="320">
        <v>38</v>
      </c>
      <c r="G38" s="322">
        <f>G30-G37</f>
        <v>-378416.8</v>
      </c>
      <c r="I38" s="43"/>
    </row>
    <row r="39" spans="2:7" ht="12.75">
      <c r="B39" s="318"/>
      <c r="C39" s="319" t="s">
        <v>222</v>
      </c>
      <c r="D39" s="320"/>
      <c r="E39" s="321"/>
      <c r="F39" s="320">
        <v>39</v>
      </c>
      <c r="G39" s="322">
        <v>0</v>
      </c>
    </row>
    <row r="40" spans="2:7" ht="12.75">
      <c r="B40" s="318"/>
      <c r="C40" s="323" t="s">
        <v>223</v>
      </c>
      <c r="D40" s="325"/>
      <c r="E40" s="321"/>
      <c r="F40" s="320">
        <v>40</v>
      </c>
      <c r="G40" s="322"/>
    </row>
    <row r="41" spans="2:8" ht="12.75">
      <c r="B41" s="318"/>
      <c r="C41" s="319" t="s">
        <v>224</v>
      </c>
      <c r="D41" s="320"/>
      <c r="E41" s="321"/>
      <c r="F41" s="320">
        <v>41</v>
      </c>
      <c r="G41" s="329"/>
      <c r="H41" s="24"/>
    </row>
    <row r="42" spans="2:7" ht="12.75">
      <c r="B42" s="318"/>
      <c r="C42" s="323" t="s">
        <v>225</v>
      </c>
      <c r="D42" s="325"/>
      <c r="E42" s="321"/>
      <c r="F42" s="320">
        <v>42</v>
      </c>
      <c r="G42" s="322"/>
    </row>
    <row r="43" spans="2:7" ht="12.75">
      <c r="B43" s="318"/>
      <c r="C43" s="319" t="s">
        <v>226</v>
      </c>
      <c r="D43" s="320"/>
      <c r="E43" s="321"/>
      <c r="F43" s="320">
        <v>43</v>
      </c>
      <c r="G43" s="322">
        <f>G42*10%</f>
        <v>0</v>
      </c>
    </row>
    <row r="44" spans="2:7" ht="12.75">
      <c r="B44" s="318"/>
      <c r="C44" s="323" t="s">
        <v>227</v>
      </c>
      <c r="D44" s="325"/>
      <c r="E44" s="326"/>
      <c r="F44" s="320"/>
      <c r="G44" s="322"/>
    </row>
    <row r="45" spans="2:7" ht="12.75">
      <c r="B45" s="318"/>
      <c r="C45" s="319" t="s">
        <v>228</v>
      </c>
      <c r="D45" s="320">
        <v>44</v>
      </c>
      <c r="E45" s="326">
        <f>E46+E47+E48+E49</f>
        <v>223386</v>
      </c>
      <c r="F45" s="320">
        <v>45</v>
      </c>
      <c r="G45" s="322">
        <f>G46+G47+G48+G49</f>
        <v>223386</v>
      </c>
    </row>
    <row r="46" spans="2:7" ht="12.75">
      <c r="B46" s="318" t="s">
        <v>175</v>
      </c>
      <c r="C46" s="323" t="s">
        <v>229</v>
      </c>
      <c r="D46" s="325">
        <v>46</v>
      </c>
      <c r="E46" s="326"/>
      <c r="F46" s="320">
        <v>47</v>
      </c>
      <c r="G46" s="322">
        <f>E46</f>
        <v>0</v>
      </c>
    </row>
    <row r="47" spans="2:7" ht="12.75">
      <c r="B47" s="318" t="s">
        <v>177</v>
      </c>
      <c r="C47" s="319" t="s">
        <v>230</v>
      </c>
      <c r="D47" s="320">
        <v>48</v>
      </c>
      <c r="E47" s="326">
        <v>0</v>
      </c>
      <c r="F47" s="320">
        <v>49</v>
      </c>
      <c r="G47" s="322">
        <f>E47</f>
        <v>0</v>
      </c>
    </row>
    <row r="48" spans="2:7" ht="12.75">
      <c r="B48" s="318" t="s">
        <v>179</v>
      </c>
      <c r="C48" s="323" t="s">
        <v>231</v>
      </c>
      <c r="D48" s="325">
        <v>50</v>
      </c>
      <c r="E48" s="326">
        <v>18240</v>
      </c>
      <c r="F48" s="320">
        <v>51</v>
      </c>
      <c r="G48" s="322">
        <f>E48</f>
        <v>18240</v>
      </c>
    </row>
    <row r="49" spans="2:7" ht="12.75">
      <c r="B49" s="318" t="s">
        <v>182</v>
      </c>
      <c r="C49" s="319" t="s">
        <v>232</v>
      </c>
      <c r="D49" s="320">
        <v>52</v>
      </c>
      <c r="E49" s="326">
        <v>205146</v>
      </c>
      <c r="F49" s="320">
        <v>53</v>
      </c>
      <c r="G49" s="322">
        <f>E49</f>
        <v>205146</v>
      </c>
    </row>
    <row r="50" spans="2:7" ht="12.75">
      <c r="B50" s="318"/>
      <c r="C50" s="323" t="s">
        <v>233</v>
      </c>
      <c r="D50" s="325"/>
      <c r="E50" s="321"/>
      <c r="F50" s="320">
        <v>54</v>
      </c>
      <c r="G50" s="322"/>
    </row>
    <row r="51" spans="2:7" ht="39.75">
      <c r="B51" s="304"/>
      <c r="C51" s="305" t="s">
        <v>234</v>
      </c>
      <c r="D51" s="306"/>
      <c r="E51" s="516" t="s">
        <v>235</v>
      </c>
      <c r="F51" s="516"/>
      <c r="G51" s="517"/>
    </row>
    <row r="52" spans="2:7" ht="12.75">
      <c r="B52" s="307"/>
      <c r="C52" s="308" t="s">
        <v>543</v>
      </c>
      <c r="D52" s="309"/>
      <c r="E52" s="511" t="s">
        <v>585</v>
      </c>
      <c r="F52" s="512"/>
      <c r="G52" s="513"/>
    </row>
    <row r="53" spans="2:7" ht="12.75">
      <c r="B53" s="23"/>
      <c r="C53" s="25"/>
      <c r="D53" s="23"/>
      <c r="E53" s="25"/>
      <c r="F53" s="23"/>
      <c r="G53" s="25"/>
    </row>
  </sheetData>
  <sheetProtection password="CAF5" sheet="1"/>
  <mergeCells count="5">
    <mergeCell ref="E52:G52"/>
    <mergeCell ref="B1:G1"/>
    <mergeCell ref="E2:G2"/>
    <mergeCell ref="E3:G3"/>
    <mergeCell ref="E51:G51"/>
  </mergeCells>
  <printOptions/>
  <pageMargins left="0.42" right="0.52" top="0.2" bottom="0.52" header="0.15" footer="0.5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2:E28"/>
  <sheetViews>
    <sheetView zoomScalePageLayoutView="0" workbookViewId="0" topLeftCell="A1">
      <selection activeCell="G19" sqref="G19"/>
    </sheetView>
  </sheetViews>
  <sheetFormatPr defaultColWidth="9.140625" defaultRowHeight="16.5" customHeight="1"/>
  <cols>
    <col min="2" max="2" width="28.00390625" style="0" customWidth="1"/>
    <col min="3" max="3" width="12.00390625" style="0" customWidth="1"/>
    <col min="4" max="4" width="11.7109375" style="0" customWidth="1"/>
    <col min="5" max="5" width="16.28125" style="0" customWidth="1"/>
  </cols>
  <sheetData>
    <row r="2" spans="1:2" ht="16.5" customHeight="1">
      <c r="A2" s="3" t="s">
        <v>586</v>
      </c>
      <c r="B2" s="459" t="s">
        <v>587</v>
      </c>
    </row>
    <row r="3" spans="1:2" ht="16.5" customHeight="1">
      <c r="A3" s="3" t="s">
        <v>588</v>
      </c>
      <c r="B3" s="459" t="s">
        <v>589</v>
      </c>
    </row>
    <row r="5" spans="1:5" ht="16.5" customHeight="1">
      <c r="A5" s="518" t="s">
        <v>602</v>
      </c>
      <c r="B5" s="518"/>
      <c r="C5" s="518"/>
      <c r="D5" s="518"/>
      <c r="E5" s="518"/>
    </row>
    <row r="6" spans="1:5" ht="16.5" customHeight="1">
      <c r="A6" s="3"/>
      <c r="B6" s="3"/>
      <c r="C6" s="3"/>
      <c r="D6" s="3"/>
      <c r="E6" s="3"/>
    </row>
    <row r="7" spans="1:5" ht="16.5" customHeight="1">
      <c r="A7" s="460" t="s">
        <v>546</v>
      </c>
      <c r="B7" s="460" t="s">
        <v>590</v>
      </c>
      <c r="C7" s="460" t="s">
        <v>591</v>
      </c>
      <c r="D7" s="460" t="s">
        <v>592</v>
      </c>
      <c r="E7" s="460" t="s">
        <v>593</v>
      </c>
    </row>
    <row r="8" spans="1:5" ht="16.5" customHeight="1">
      <c r="A8" s="461">
        <v>1</v>
      </c>
      <c r="B8" s="462" t="s">
        <v>594</v>
      </c>
      <c r="C8" s="463" t="s">
        <v>595</v>
      </c>
      <c r="D8" s="463" t="s">
        <v>596</v>
      </c>
      <c r="E8" s="464">
        <v>1057066</v>
      </c>
    </row>
    <row r="9" spans="1:5" ht="16.5" customHeight="1">
      <c r="A9" s="461">
        <v>2</v>
      </c>
      <c r="B9" s="462" t="s">
        <v>597</v>
      </c>
      <c r="C9" s="463" t="s">
        <v>598</v>
      </c>
      <c r="D9" s="463" t="s">
        <v>599</v>
      </c>
      <c r="E9" s="464">
        <v>226800</v>
      </c>
    </row>
    <row r="10" spans="1:5" ht="16.5" customHeight="1">
      <c r="A10" s="461">
        <v>3</v>
      </c>
      <c r="B10" s="461"/>
      <c r="C10" s="461"/>
      <c r="D10" s="461"/>
      <c r="E10" s="464"/>
    </row>
    <row r="11" spans="1:5" ht="16.5" customHeight="1">
      <c r="A11" s="461">
        <v>4</v>
      </c>
      <c r="B11" s="461"/>
      <c r="C11" s="461"/>
      <c r="D11" s="461"/>
      <c r="E11" s="464"/>
    </row>
    <row r="12" spans="1:5" ht="16.5" customHeight="1">
      <c r="A12" s="461">
        <v>5</v>
      </c>
      <c r="B12" s="461"/>
      <c r="C12" s="461"/>
      <c r="D12" s="461"/>
      <c r="E12" s="464"/>
    </row>
    <row r="13" spans="1:5" ht="16.5" customHeight="1">
      <c r="A13" s="461">
        <v>6</v>
      </c>
      <c r="B13" s="461"/>
      <c r="C13" s="461"/>
      <c r="D13" s="461"/>
      <c r="E13" s="464"/>
    </row>
    <row r="14" spans="1:5" ht="16.5" customHeight="1">
      <c r="A14" s="461">
        <v>7</v>
      </c>
      <c r="B14" s="461"/>
      <c r="C14" s="461"/>
      <c r="D14" s="461"/>
      <c r="E14" s="464"/>
    </row>
    <row r="15" spans="1:5" ht="16.5" customHeight="1">
      <c r="A15" s="461">
        <v>8</v>
      </c>
      <c r="B15" s="461"/>
      <c r="C15" s="461"/>
      <c r="D15" s="461"/>
      <c r="E15" s="464"/>
    </row>
    <row r="16" spans="1:5" ht="16.5" customHeight="1">
      <c r="A16" s="461">
        <v>9</v>
      </c>
      <c r="B16" s="461"/>
      <c r="C16" s="461"/>
      <c r="D16" s="461"/>
      <c r="E16" s="464"/>
    </row>
    <row r="17" spans="1:5" ht="16.5" customHeight="1">
      <c r="A17" s="461">
        <v>10</v>
      </c>
      <c r="B17" s="461"/>
      <c r="C17" s="461"/>
      <c r="D17" s="461"/>
      <c r="E17" s="464"/>
    </row>
    <row r="18" spans="1:5" ht="16.5" customHeight="1">
      <c r="A18" s="461">
        <v>11</v>
      </c>
      <c r="B18" s="461"/>
      <c r="C18" s="461"/>
      <c r="D18" s="461"/>
      <c r="E18" s="464"/>
    </row>
    <row r="19" spans="1:5" ht="16.5" customHeight="1">
      <c r="A19" s="461">
        <v>12</v>
      </c>
      <c r="B19" s="461"/>
      <c r="C19" s="461"/>
      <c r="D19" s="461"/>
      <c r="E19" s="464"/>
    </row>
    <row r="20" spans="1:5" ht="16.5" customHeight="1">
      <c r="A20" s="461">
        <v>13</v>
      </c>
      <c r="B20" s="461"/>
      <c r="C20" s="461"/>
      <c r="D20" s="461"/>
      <c r="E20" s="464"/>
    </row>
    <row r="21" spans="1:5" ht="16.5" customHeight="1">
      <c r="A21" s="461">
        <v>14</v>
      </c>
      <c r="B21" s="461"/>
      <c r="C21" s="461"/>
      <c r="D21" s="461"/>
      <c r="E21" s="464"/>
    </row>
    <row r="22" spans="1:5" ht="16.5" customHeight="1">
      <c r="A22" s="461">
        <v>15</v>
      </c>
      <c r="B22" s="461"/>
      <c r="C22" s="461"/>
      <c r="D22" s="461"/>
      <c r="E22" s="464"/>
    </row>
    <row r="23" spans="1:5" ht="16.5" customHeight="1">
      <c r="A23" s="461"/>
      <c r="B23" s="461"/>
      <c r="C23" s="461"/>
      <c r="D23" s="461"/>
      <c r="E23" s="464"/>
    </row>
    <row r="24" spans="1:5" ht="16.5" customHeight="1">
      <c r="A24" s="465"/>
      <c r="B24" s="460" t="s">
        <v>91</v>
      </c>
      <c r="C24" s="465"/>
      <c r="D24" s="465"/>
      <c r="E24" s="466">
        <f>SUM(E8:E22)</f>
        <v>1283866</v>
      </c>
    </row>
    <row r="25" ht="16.5" customHeight="1">
      <c r="E25" s="467"/>
    </row>
    <row r="27" ht="16.5" customHeight="1">
      <c r="D27" s="4" t="s">
        <v>600</v>
      </c>
    </row>
    <row r="28" ht="16.5" customHeight="1">
      <c r="D28" s="4" t="s">
        <v>601</v>
      </c>
    </row>
  </sheetData>
  <sheetProtection password="CE80" sheet="1"/>
  <mergeCells count="1">
    <mergeCell ref="A5:E5"/>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2:D59"/>
  <sheetViews>
    <sheetView zoomScalePageLayoutView="0" workbookViewId="0" topLeftCell="A1">
      <selection activeCell="G19" sqref="G19"/>
    </sheetView>
  </sheetViews>
  <sheetFormatPr defaultColWidth="9.140625" defaultRowHeight="16.5" customHeight="1"/>
  <cols>
    <col min="1" max="1" width="8.421875" style="0" customWidth="1"/>
    <col min="2" max="2" width="11.8515625" style="0" customWidth="1"/>
    <col min="3" max="3" width="41.421875" style="0" customWidth="1"/>
    <col min="4" max="4" width="28.7109375" style="0" customWidth="1"/>
  </cols>
  <sheetData>
    <row r="2" spans="1:2" ht="16.5" customHeight="1">
      <c r="A2" s="3" t="s">
        <v>586</v>
      </c>
      <c r="B2" s="459" t="s">
        <v>587</v>
      </c>
    </row>
    <row r="3" spans="1:2" ht="16.5" customHeight="1">
      <c r="A3" s="3" t="s">
        <v>588</v>
      </c>
      <c r="B3" s="459" t="s">
        <v>589</v>
      </c>
    </row>
    <row r="5" spans="1:4" ht="16.5" customHeight="1">
      <c r="A5" s="518" t="s">
        <v>603</v>
      </c>
      <c r="B5" s="518"/>
      <c r="C5" s="518"/>
      <c r="D5" s="518"/>
    </row>
    <row r="6" spans="1:4" ht="16.5" customHeight="1">
      <c r="A6" s="3"/>
      <c r="B6" s="3"/>
      <c r="C6" s="3"/>
      <c r="D6" s="3"/>
    </row>
    <row r="7" spans="1:4" ht="33" customHeight="1">
      <c r="A7" s="468" t="s">
        <v>546</v>
      </c>
      <c r="B7" s="468"/>
      <c r="C7" s="468" t="s">
        <v>604</v>
      </c>
      <c r="D7" s="469" t="s">
        <v>605</v>
      </c>
    </row>
    <row r="8" spans="1:4" ht="16.5" customHeight="1">
      <c r="A8" s="461">
        <v>1</v>
      </c>
      <c r="B8" s="465" t="s">
        <v>606</v>
      </c>
      <c r="C8" s="462" t="s">
        <v>607</v>
      </c>
      <c r="D8" s="470"/>
    </row>
    <row r="9" spans="1:4" ht="16.5" customHeight="1">
      <c r="A9" s="461">
        <v>2</v>
      </c>
      <c r="B9" s="465" t="s">
        <v>606</v>
      </c>
      <c r="C9" s="462" t="s">
        <v>608</v>
      </c>
      <c r="D9" s="471">
        <f>'Pasq. te ardhura shpenzime'!E7</f>
        <v>13142718</v>
      </c>
    </row>
    <row r="10" spans="1:4" ht="16.5" customHeight="1">
      <c r="A10" s="461">
        <v>3</v>
      </c>
      <c r="B10" s="465" t="s">
        <v>606</v>
      </c>
      <c r="C10" s="472" t="s">
        <v>609</v>
      </c>
      <c r="D10" s="464"/>
    </row>
    <row r="11" spans="1:4" ht="16.5" customHeight="1">
      <c r="A11" s="461">
        <v>4</v>
      </c>
      <c r="B11" s="465" t="s">
        <v>606</v>
      </c>
      <c r="C11" s="472" t="s">
        <v>610</v>
      </c>
      <c r="D11" s="464"/>
    </row>
    <row r="12" spans="1:4" ht="16.5" customHeight="1">
      <c r="A12" s="461">
        <v>5</v>
      </c>
      <c r="B12" s="465" t="s">
        <v>606</v>
      </c>
      <c r="C12" s="472" t="s">
        <v>611</v>
      </c>
      <c r="D12" s="464"/>
    </row>
    <row r="13" spans="1:4" ht="16.5" customHeight="1">
      <c r="A13" s="461">
        <v>6</v>
      </c>
      <c r="B13" s="465" t="s">
        <v>606</v>
      </c>
      <c r="C13" s="472" t="s">
        <v>612</v>
      </c>
      <c r="D13" s="464"/>
    </row>
    <row r="14" spans="1:4" ht="16.5" customHeight="1">
      <c r="A14" s="461">
        <v>7</v>
      </c>
      <c r="B14" s="465" t="s">
        <v>606</v>
      </c>
      <c r="C14" s="472" t="s">
        <v>613</v>
      </c>
      <c r="D14" s="464"/>
    </row>
    <row r="15" spans="1:4" ht="16.5" customHeight="1">
      <c r="A15" s="461">
        <v>8</v>
      </c>
      <c r="B15" s="465" t="s">
        <v>606</v>
      </c>
      <c r="C15" s="462" t="s">
        <v>614</v>
      </c>
      <c r="D15" s="473"/>
    </row>
    <row r="16" spans="1:4" ht="17.25" customHeight="1">
      <c r="A16" s="474" t="s">
        <v>3</v>
      </c>
      <c r="B16" s="461"/>
      <c r="C16" s="468" t="s">
        <v>615</v>
      </c>
      <c r="D16" s="475">
        <f>SUM(D8:D15)</f>
        <v>13142718</v>
      </c>
    </row>
    <row r="17" spans="1:4" ht="16.5" customHeight="1">
      <c r="A17" s="461">
        <v>9</v>
      </c>
      <c r="B17" s="465" t="s">
        <v>616</v>
      </c>
      <c r="C17" s="462" t="s">
        <v>617</v>
      </c>
      <c r="D17" s="470"/>
    </row>
    <row r="18" spans="1:4" ht="16.5" customHeight="1">
      <c r="A18" s="461">
        <v>10</v>
      </c>
      <c r="B18" s="465" t="s">
        <v>616</v>
      </c>
      <c r="C18" s="462" t="s">
        <v>618</v>
      </c>
      <c r="D18" s="470"/>
    </row>
    <row r="19" spans="1:4" ht="16.5" customHeight="1">
      <c r="A19" s="461">
        <v>11</v>
      </c>
      <c r="B19" s="465" t="s">
        <v>616</v>
      </c>
      <c r="C19" s="472" t="s">
        <v>619</v>
      </c>
      <c r="D19" s="464"/>
    </row>
    <row r="20" spans="1:4" ht="16.5" customHeight="1">
      <c r="A20" s="465" t="s">
        <v>26</v>
      </c>
      <c r="B20" s="461"/>
      <c r="C20" s="468" t="s">
        <v>620</v>
      </c>
      <c r="D20" s="466">
        <v>0</v>
      </c>
    </row>
    <row r="21" spans="1:4" ht="16.5" customHeight="1">
      <c r="A21" s="461">
        <v>12</v>
      </c>
      <c r="B21" s="465" t="s">
        <v>621</v>
      </c>
      <c r="C21" s="472" t="s">
        <v>622</v>
      </c>
      <c r="D21" s="464"/>
    </row>
    <row r="22" spans="1:4" ht="16.5" customHeight="1">
      <c r="A22" s="461">
        <v>13</v>
      </c>
      <c r="B22" s="465" t="s">
        <v>621</v>
      </c>
      <c r="C22" s="472" t="s">
        <v>623</v>
      </c>
      <c r="D22" s="464"/>
    </row>
    <row r="23" spans="1:4" ht="16.5" customHeight="1">
      <c r="A23" s="461">
        <v>14</v>
      </c>
      <c r="B23" s="465" t="s">
        <v>621</v>
      </c>
      <c r="C23" s="472" t="s">
        <v>624</v>
      </c>
      <c r="D23" s="464"/>
    </row>
    <row r="24" spans="1:4" ht="16.5" customHeight="1">
      <c r="A24" s="461">
        <v>15</v>
      </c>
      <c r="B24" s="465" t="s">
        <v>621</v>
      </c>
      <c r="C24" s="472" t="s">
        <v>625</v>
      </c>
      <c r="D24" s="461"/>
    </row>
    <row r="25" spans="1:4" ht="16.5" customHeight="1">
      <c r="A25" s="461">
        <v>16</v>
      </c>
      <c r="B25" s="465" t="s">
        <v>621</v>
      </c>
      <c r="C25" s="472" t="s">
        <v>626</v>
      </c>
      <c r="D25" s="461"/>
    </row>
    <row r="26" spans="1:4" ht="16.5" customHeight="1">
      <c r="A26" s="461">
        <v>17</v>
      </c>
      <c r="B26" s="465" t="s">
        <v>621</v>
      </c>
      <c r="C26" s="472" t="s">
        <v>627</v>
      </c>
      <c r="D26" s="461"/>
    </row>
    <row r="27" spans="1:4" ht="16.5" customHeight="1">
      <c r="A27" s="461">
        <v>18</v>
      </c>
      <c r="B27" s="465" t="s">
        <v>621</v>
      </c>
      <c r="C27" s="472" t="s">
        <v>628</v>
      </c>
      <c r="D27" s="461"/>
    </row>
    <row r="28" spans="1:4" ht="16.5" customHeight="1">
      <c r="A28" s="461">
        <v>19</v>
      </c>
      <c r="B28" s="465" t="s">
        <v>621</v>
      </c>
      <c r="C28" s="472" t="s">
        <v>629</v>
      </c>
      <c r="D28" s="461"/>
    </row>
    <row r="29" spans="1:4" ht="16.5" customHeight="1">
      <c r="A29" s="465" t="s">
        <v>59</v>
      </c>
      <c r="B29" s="461"/>
      <c r="C29" s="468" t="s">
        <v>630</v>
      </c>
      <c r="D29" s="473">
        <f>SUM(D21:D28)</f>
        <v>0</v>
      </c>
    </row>
    <row r="30" spans="1:4" ht="16.5" customHeight="1">
      <c r="A30" s="476">
        <v>20</v>
      </c>
      <c r="B30" s="465" t="s">
        <v>631</v>
      </c>
      <c r="C30" s="472" t="s">
        <v>632</v>
      </c>
      <c r="D30" s="461"/>
    </row>
    <row r="31" spans="1:4" ht="16.5" customHeight="1">
      <c r="A31" s="476">
        <v>21</v>
      </c>
      <c r="B31" s="465" t="s">
        <v>631</v>
      </c>
      <c r="C31" s="472" t="s">
        <v>633</v>
      </c>
      <c r="D31" s="461"/>
    </row>
    <row r="32" spans="1:4" ht="16.5" customHeight="1">
      <c r="A32" s="476">
        <v>22</v>
      </c>
      <c r="B32" s="465" t="s">
        <v>631</v>
      </c>
      <c r="C32" s="472" t="s">
        <v>634</v>
      </c>
      <c r="D32" s="461"/>
    </row>
    <row r="33" spans="1:4" ht="16.5" customHeight="1">
      <c r="A33" s="476">
        <v>23</v>
      </c>
      <c r="B33" s="465" t="s">
        <v>631</v>
      </c>
      <c r="C33" s="472" t="s">
        <v>635</v>
      </c>
      <c r="D33" s="461"/>
    </row>
    <row r="34" spans="1:4" ht="16.5" customHeight="1">
      <c r="A34" s="465" t="s">
        <v>636</v>
      </c>
      <c r="B34" s="461"/>
      <c r="C34" s="468" t="s">
        <v>637</v>
      </c>
      <c r="D34" s="465">
        <f>SUM(D30:D33)</f>
        <v>0</v>
      </c>
    </row>
    <row r="35" spans="1:4" ht="16.5" customHeight="1">
      <c r="A35" s="472">
        <v>24</v>
      </c>
      <c r="B35" s="465" t="s">
        <v>638</v>
      </c>
      <c r="C35" s="472" t="s">
        <v>639</v>
      </c>
      <c r="D35" s="461"/>
    </row>
    <row r="36" spans="1:4" ht="16.5" customHeight="1">
      <c r="A36" s="472">
        <v>25</v>
      </c>
      <c r="B36" s="465" t="s">
        <v>638</v>
      </c>
      <c r="C36" s="472" t="s">
        <v>295</v>
      </c>
      <c r="D36" s="461"/>
    </row>
    <row r="37" spans="1:4" ht="16.5" customHeight="1">
      <c r="A37" s="472">
        <v>26</v>
      </c>
      <c r="B37" s="465" t="s">
        <v>638</v>
      </c>
      <c r="C37" s="472" t="s">
        <v>640</v>
      </c>
      <c r="D37" s="461"/>
    </row>
    <row r="38" spans="1:4" ht="16.5" customHeight="1">
      <c r="A38" s="472">
        <v>27</v>
      </c>
      <c r="B38" s="465" t="s">
        <v>638</v>
      </c>
      <c r="C38" s="472" t="s">
        <v>641</v>
      </c>
      <c r="D38" s="461"/>
    </row>
    <row r="39" spans="1:4" ht="16.5" customHeight="1">
      <c r="A39" s="472">
        <v>28</v>
      </c>
      <c r="B39" s="465" t="s">
        <v>638</v>
      </c>
      <c r="C39" s="472" t="s">
        <v>642</v>
      </c>
      <c r="D39" s="461"/>
    </row>
    <row r="40" spans="1:4" ht="16.5" customHeight="1">
      <c r="A40" s="472">
        <v>29</v>
      </c>
      <c r="B40" s="465" t="s">
        <v>638</v>
      </c>
      <c r="C40" s="472" t="s">
        <v>643</v>
      </c>
      <c r="D40" s="461"/>
    </row>
    <row r="41" spans="1:4" ht="16.5" customHeight="1">
      <c r="A41" s="472">
        <v>30</v>
      </c>
      <c r="B41" s="465" t="s">
        <v>638</v>
      </c>
      <c r="C41" s="472" t="s">
        <v>644</v>
      </c>
      <c r="D41" s="461"/>
    </row>
    <row r="42" spans="1:4" ht="16.5" customHeight="1">
      <c r="A42" s="472">
        <v>31</v>
      </c>
      <c r="B42" s="465" t="s">
        <v>638</v>
      </c>
      <c r="C42" s="472" t="s">
        <v>645</v>
      </c>
      <c r="D42" s="461"/>
    </row>
    <row r="43" spans="1:4" ht="16.5" customHeight="1">
      <c r="A43" s="472">
        <v>32</v>
      </c>
      <c r="B43" s="465" t="s">
        <v>638</v>
      </c>
      <c r="C43" s="472" t="s">
        <v>646</v>
      </c>
      <c r="D43" s="461"/>
    </row>
    <row r="44" spans="1:4" ht="16.5" customHeight="1">
      <c r="A44" s="472">
        <v>33</v>
      </c>
      <c r="B44" s="465" t="s">
        <v>638</v>
      </c>
      <c r="C44" s="472" t="s">
        <v>647</v>
      </c>
      <c r="D44" s="461"/>
    </row>
    <row r="45" spans="1:4" ht="16.5" customHeight="1">
      <c r="A45" s="472">
        <v>34</v>
      </c>
      <c r="B45" s="465" t="s">
        <v>638</v>
      </c>
      <c r="C45" s="472" t="s">
        <v>425</v>
      </c>
      <c r="D45" s="461"/>
    </row>
    <row r="46" spans="1:4" ht="16.5" customHeight="1">
      <c r="A46" s="465" t="s">
        <v>648</v>
      </c>
      <c r="B46" s="461"/>
      <c r="C46" s="468" t="s">
        <v>649</v>
      </c>
      <c r="D46" s="473">
        <f>SUM(D35:D45)</f>
        <v>0</v>
      </c>
    </row>
    <row r="47" spans="1:4" ht="16.5" customHeight="1">
      <c r="A47" s="461"/>
      <c r="B47" s="461"/>
      <c r="C47" s="468" t="s">
        <v>650</v>
      </c>
      <c r="D47" s="473">
        <f>D16+D20+D29+D34+D46</f>
        <v>13142718</v>
      </c>
    </row>
    <row r="49" spans="1:4" ht="16.5" customHeight="1">
      <c r="A49" s="12"/>
      <c r="B49" s="474" t="s">
        <v>658</v>
      </c>
      <c r="C49" s="461"/>
      <c r="D49" s="465" t="s">
        <v>651</v>
      </c>
    </row>
    <row r="50" spans="1:4" ht="16.5" customHeight="1">
      <c r="A50" s="12"/>
      <c r="B50" s="477"/>
      <c r="C50" s="478"/>
      <c r="D50" s="465"/>
    </row>
    <row r="51" spans="1:4" ht="16.5" customHeight="1">
      <c r="A51" s="41"/>
      <c r="B51" s="479" t="s">
        <v>652</v>
      </c>
      <c r="C51" s="478"/>
      <c r="D51" s="461">
        <v>0</v>
      </c>
    </row>
    <row r="52" spans="1:4" ht="16.5" customHeight="1">
      <c r="A52" s="41"/>
      <c r="B52" s="479" t="s">
        <v>653</v>
      </c>
      <c r="C52" s="478"/>
      <c r="D52" s="461">
        <v>2</v>
      </c>
    </row>
    <row r="53" spans="1:4" ht="16.5" customHeight="1">
      <c r="A53" s="41"/>
      <c r="B53" s="479" t="s">
        <v>654</v>
      </c>
      <c r="C53" s="478"/>
      <c r="D53" s="461">
        <v>1</v>
      </c>
    </row>
    <row r="54" spans="1:4" ht="16.5" customHeight="1">
      <c r="A54" s="41"/>
      <c r="B54" s="479" t="s">
        <v>655</v>
      </c>
      <c r="C54" s="478"/>
      <c r="D54" s="471">
        <v>0</v>
      </c>
    </row>
    <row r="55" spans="1:4" ht="16.5" customHeight="1">
      <c r="A55" s="41"/>
      <c r="B55" s="479" t="s">
        <v>656</v>
      </c>
      <c r="C55" s="478"/>
      <c r="D55" s="461">
        <v>1</v>
      </c>
    </row>
    <row r="56" spans="1:4" ht="16.5" customHeight="1">
      <c r="A56" s="12"/>
      <c r="B56" s="519" t="s">
        <v>657</v>
      </c>
      <c r="C56" s="520"/>
      <c r="D56" s="465">
        <f>SUM(D51:D55)</f>
        <v>4</v>
      </c>
    </row>
    <row r="57" ht="16.5" customHeight="1">
      <c r="A57" s="25"/>
    </row>
    <row r="58" ht="16.5" customHeight="1">
      <c r="D58" s="4" t="s">
        <v>600</v>
      </c>
    </row>
    <row r="59" ht="16.5" customHeight="1">
      <c r="D59" s="4" t="s">
        <v>601</v>
      </c>
    </row>
  </sheetData>
  <sheetProtection password="CE80" sheet="1"/>
  <mergeCells count="2">
    <mergeCell ref="A5:D5"/>
    <mergeCell ref="B56:C56"/>
  </mergeCells>
  <printOptions/>
  <pageMargins left="0.1968503937007874" right="0.15748031496062992" top="0.07874015748031496" bottom="0.5905511811023623" header="0.07874015748031496" footer="0.31496062992125984"/>
  <pageSetup horizontalDpi="600" verticalDpi="600" orientation="portrait" scale="75" r:id="rId1"/>
</worksheet>
</file>

<file path=xl/worksheets/sheet13.xml><?xml version="1.0" encoding="utf-8"?>
<worksheet xmlns="http://schemas.openxmlformats.org/spreadsheetml/2006/main" xmlns:r="http://schemas.openxmlformats.org/officeDocument/2006/relationships">
  <dimension ref="A1:S161"/>
  <sheetViews>
    <sheetView zoomScalePageLayoutView="0" workbookViewId="0" topLeftCell="A1">
      <selection activeCell="J17" sqref="J17"/>
    </sheetView>
  </sheetViews>
  <sheetFormatPr defaultColWidth="9.140625" defaultRowHeight="12.75"/>
  <cols>
    <col min="1" max="1" width="4.57421875" style="0" customWidth="1"/>
    <col min="4" max="4" width="34.8515625" style="0" customWidth="1"/>
    <col min="5" max="5" width="12.7109375" style="0" customWidth="1"/>
    <col min="6" max="6" width="13.8515625" style="0" customWidth="1"/>
    <col min="7" max="8" width="14.8515625" style="0" customWidth="1"/>
    <col min="9" max="9" width="14.28125" style="0" customWidth="1"/>
    <col min="10" max="10" width="11.140625" style="0" customWidth="1"/>
    <col min="11" max="11" width="12.140625" style="0" customWidth="1"/>
    <col min="12" max="12" width="2.8515625" style="0" customWidth="1"/>
    <col min="13" max="13" width="6.28125" style="0" customWidth="1"/>
    <col min="15" max="15" width="31.421875" style="0" customWidth="1"/>
    <col min="16" max="16" width="12.28125" style="0" customWidth="1"/>
    <col min="17" max="17" width="14.8515625" style="0" customWidth="1"/>
    <col min="18" max="18" width="13.28125" style="0" customWidth="1"/>
    <col min="19" max="19" width="17.28125" style="0" customWidth="1"/>
  </cols>
  <sheetData>
    <row r="1" spans="2:19" ht="15.75">
      <c r="B1" s="505" t="s">
        <v>129</v>
      </c>
      <c r="C1" s="505"/>
      <c r="D1" s="505"/>
      <c r="E1" s="505"/>
      <c r="F1" s="505"/>
      <c r="M1" s="49"/>
      <c r="N1" s="49"/>
      <c r="O1" s="49"/>
      <c r="P1" s="49"/>
      <c r="Q1" s="49"/>
      <c r="R1" s="49"/>
      <c r="S1" s="49"/>
    </row>
    <row r="2" spans="1:19" ht="12.75">
      <c r="A2" s="50"/>
      <c r="B2" s="589" t="s">
        <v>296</v>
      </c>
      <c r="C2" s="589"/>
      <c r="D2" s="331"/>
      <c r="E2" s="331"/>
      <c r="F2" s="331"/>
      <c r="G2" s="331"/>
      <c r="H2" s="331"/>
      <c r="I2" s="331"/>
      <c r="J2" s="332"/>
      <c r="K2" s="332"/>
      <c r="L2" s="332"/>
      <c r="M2" s="527" t="s">
        <v>297</v>
      </c>
      <c r="N2" s="527"/>
      <c r="O2" s="527"/>
      <c r="P2" s="334"/>
      <c r="Q2" s="334"/>
      <c r="R2" s="334"/>
      <c r="S2" s="334"/>
    </row>
    <row r="3" spans="1:19" ht="13.5" thickBot="1">
      <c r="A3" s="50"/>
      <c r="B3" s="335" t="s">
        <v>298</v>
      </c>
      <c r="C3" s="330"/>
      <c r="D3" s="331"/>
      <c r="E3" s="331"/>
      <c r="F3" s="331"/>
      <c r="G3" s="331"/>
      <c r="H3" s="331"/>
      <c r="I3" s="331"/>
      <c r="J3" s="332"/>
      <c r="K3" s="332"/>
      <c r="L3" s="332"/>
      <c r="M3" s="334" t="s">
        <v>299</v>
      </c>
      <c r="N3" s="334"/>
      <c r="O3" s="334"/>
      <c r="P3" s="334"/>
      <c r="Q3" s="334"/>
      <c r="R3" s="334"/>
      <c r="S3" s="334"/>
    </row>
    <row r="4" spans="1:19" ht="14.25" thickBot="1" thickTop="1">
      <c r="A4" s="50"/>
      <c r="B4" s="586" t="s">
        <v>300</v>
      </c>
      <c r="C4" s="586"/>
      <c r="D4" s="586"/>
      <c r="E4" s="586" t="s">
        <v>301</v>
      </c>
      <c r="F4" s="588" t="s">
        <v>527</v>
      </c>
      <c r="G4" s="588"/>
      <c r="H4" s="588" t="s">
        <v>509</v>
      </c>
      <c r="I4" s="588"/>
      <c r="J4" s="332"/>
      <c r="K4" s="332"/>
      <c r="L4" s="332"/>
      <c r="M4" s="336"/>
      <c r="N4" s="336"/>
      <c r="O4" s="336"/>
      <c r="P4" s="336"/>
      <c r="Q4" s="336"/>
      <c r="R4" s="336"/>
      <c r="S4" s="336"/>
    </row>
    <row r="5" spans="1:19" ht="14.25" thickBot="1" thickTop="1">
      <c r="A5" s="50"/>
      <c r="B5" s="587"/>
      <c r="C5" s="587"/>
      <c r="D5" s="587"/>
      <c r="E5" s="587"/>
      <c r="F5" s="337" t="s">
        <v>302</v>
      </c>
      <c r="G5" s="337" t="s">
        <v>504</v>
      </c>
      <c r="H5" s="337" t="s">
        <v>302</v>
      </c>
      <c r="I5" s="337" t="s">
        <v>504</v>
      </c>
      <c r="J5" s="332"/>
      <c r="K5" s="332"/>
      <c r="L5" s="332"/>
      <c r="M5" s="568" t="s">
        <v>324</v>
      </c>
      <c r="N5" s="569"/>
      <c r="O5" s="569"/>
      <c r="P5" s="575" t="s">
        <v>510</v>
      </c>
      <c r="Q5" s="569"/>
      <c r="R5" s="575" t="s">
        <v>528</v>
      </c>
      <c r="S5" s="576"/>
    </row>
    <row r="6" spans="1:19" ht="14.25" thickBot="1" thickTop="1">
      <c r="A6" s="50"/>
      <c r="B6" s="583" t="s">
        <v>303</v>
      </c>
      <c r="C6" s="583"/>
      <c r="D6" s="583"/>
      <c r="E6" s="338" t="s">
        <v>304</v>
      </c>
      <c r="F6" s="339">
        <v>11361</v>
      </c>
      <c r="G6" s="339"/>
      <c r="H6" s="339">
        <v>104167</v>
      </c>
      <c r="I6" s="339"/>
      <c r="J6" s="332"/>
      <c r="K6" s="332"/>
      <c r="L6" s="332"/>
      <c r="M6" s="570"/>
      <c r="N6" s="571"/>
      <c r="O6" s="571"/>
      <c r="P6" s="575"/>
      <c r="Q6" s="569"/>
      <c r="R6" s="575"/>
      <c r="S6" s="576"/>
    </row>
    <row r="7" spans="1:19" ht="14.25" thickBot="1" thickTop="1">
      <c r="A7" s="50"/>
      <c r="B7" s="584" t="s">
        <v>305</v>
      </c>
      <c r="C7" s="584"/>
      <c r="D7" s="584"/>
      <c r="E7" s="337" t="s">
        <v>304</v>
      </c>
      <c r="F7" s="340">
        <v>5147.2</v>
      </c>
      <c r="G7" s="341">
        <v>70000</v>
      </c>
      <c r="H7" s="341">
        <v>1</v>
      </c>
      <c r="I7" s="341">
        <v>70000</v>
      </c>
      <c r="J7" s="332"/>
      <c r="K7" s="332"/>
      <c r="L7" s="332"/>
      <c r="M7" s="543" t="s">
        <v>306</v>
      </c>
      <c r="N7" s="544"/>
      <c r="O7" s="545"/>
      <c r="P7" s="345"/>
      <c r="Q7" s="346"/>
      <c r="R7" s="345"/>
      <c r="S7" s="347"/>
    </row>
    <row r="8" spans="1:19" ht="14.25" thickBot="1" thickTop="1">
      <c r="A8" s="50"/>
      <c r="B8" s="585" t="s">
        <v>307</v>
      </c>
      <c r="C8" s="585"/>
      <c r="D8" s="585"/>
      <c r="E8" s="348"/>
      <c r="F8" s="349">
        <f>F6+F7</f>
        <v>16508.2</v>
      </c>
      <c r="G8" s="348">
        <f>G7</f>
        <v>70000</v>
      </c>
      <c r="H8" s="348">
        <f>H6+H7</f>
        <v>104168</v>
      </c>
      <c r="I8" s="348">
        <f>I7</f>
        <v>70000</v>
      </c>
      <c r="J8" s="332"/>
      <c r="K8" s="332"/>
      <c r="L8" s="332"/>
      <c r="M8" s="350"/>
      <c r="N8" s="522" t="s">
        <v>308</v>
      </c>
      <c r="O8" s="523"/>
      <c r="P8" s="352"/>
      <c r="Q8" s="353"/>
      <c r="R8" s="352"/>
      <c r="S8" s="354"/>
    </row>
    <row r="9" spans="1:19" ht="14.25" thickBot="1" thickTop="1">
      <c r="A9" s="50"/>
      <c r="B9" s="332"/>
      <c r="C9" s="332"/>
      <c r="D9" s="332"/>
      <c r="E9" s="332"/>
      <c r="F9" s="355" t="str">
        <f>IF(SUM(F8+G8)=AKTIVET!E7,"OK","Nuk Rakordon")</f>
        <v>OK</v>
      </c>
      <c r="G9" s="332"/>
      <c r="H9" s="355" t="str">
        <f>IF(H8+I8=AKTIVET!F7,"OK","Nuk Rakordon")</f>
        <v>OK</v>
      </c>
      <c r="I9" s="332"/>
      <c r="J9" s="332"/>
      <c r="K9" s="332"/>
      <c r="L9" s="332"/>
      <c r="M9" s="350"/>
      <c r="N9" s="522" t="s">
        <v>309</v>
      </c>
      <c r="O9" s="523"/>
      <c r="P9" s="352"/>
      <c r="Q9" s="353"/>
      <c r="R9" s="352"/>
      <c r="S9" s="354"/>
    </row>
    <row r="10" spans="1:19" ht="13.5" thickTop="1">
      <c r="A10" s="50"/>
      <c r="B10" s="332" t="s">
        <v>310</v>
      </c>
      <c r="C10" s="332"/>
      <c r="D10" s="332"/>
      <c r="E10" s="332"/>
      <c r="F10" s="332"/>
      <c r="G10" s="332"/>
      <c r="H10" s="332"/>
      <c r="I10" s="332"/>
      <c r="J10" s="332"/>
      <c r="K10" s="332"/>
      <c r="L10" s="332"/>
      <c r="M10" s="350"/>
      <c r="N10" s="522" t="s">
        <v>311</v>
      </c>
      <c r="O10" s="523"/>
      <c r="P10" s="352"/>
      <c r="Q10" s="353"/>
      <c r="R10" s="352"/>
      <c r="S10" s="354"/>
    </row>
    <row r="11" spans="1:19" ht="12.75">
      <c r="A11" s="50"/>
      <c r="B11" s="332" t="s">
        <v>312</v>
      </c>
      <c r="C11" s="332"/>
      <c r="D11" s="332"/>
      <c r="E11" s="332"/>
      <c r="F11" s="332"/>
      <c r="G11" s="332"/>
      <c r="H11" s="332"/>
      <c r="I11" s="332"/>
      <c r="J11" s="332"/>
      <c r="K11" s="332"/>
      <c r="L11" s="332"/>
      <c r="M11" s="350"/>
      <c r="N11" s="522" t="s">
        <v>313</v>
      </c>
      <c r="O11" s="523"/>
      <c r="P11" s="352"/>
      <c r="Q11" s="353"/>
      <c r="R11" s="352"/>
      <c r="S11" s="354"/>
    </row>
    <row r="12" spans="1:19" ht="12.75">
      <c r="A12" s="50"/>
      <c r="B12" s="332"/>
      <c r="C12" s="332"/>
      <c r="D12" s="332"/>
      <c r="E12" s="332"/>
      <c r="F12" s="332"/>
      <c r="G12" s="332"/>
      <c r="H12" s="332"/>
      <c r="I12" s="332"/>
      <c r="J12" s="332"/>
      <c r="K12" s="332"/>
      <c r="L12" s="332"/>
      <c r="M12" s="521" t="s">
        <v>314</v>
      </c>
      <c r="N12" s="522"/>
      <c r="O12" s="523"/>
      <c r="P12" s="352"/>
      <c r="Q12" s="353">
        <f>SUM(Q8:Q11)</f>
        <v>0</v>
      </c>
      <c r="R12" s="352"/>
      <c r="S12" s="354">
        <f>SUM(S8:S11)</f>
        <v>0</v>
      </c>
    </row>
    <row r="13" spans="1:19" ht="12.75">
      <c r="A13" s="50"/>
      <c r="B13" s="582" t="s">
        <v>315</v>
      </c>
      <c r="C13" s="582"/>
      <c r="D13" s="332"/>
      <c r="E13" s="332"/>
      <c r="F13" s="332"/>
      <c r="G13" s="332"/>
      <c r="H13" s="332"/>
      <c r="I13" s="332"/>
      <c r="J13" s="332"/>
      <c r="K13" s="332"/>
      <c r="L13" s="332"/>
      <c r="M13" s="521" t="s">
        <v>316</v>
      </c>
      <c r="N13" s="522"/>
      <c r="O13" s="523"/>
      <c r="P13" s="352"/>
      <c r="Q13" s="353"/>
      <c r="R13" s="352"/>
      <c r="S13" s="354"/>
    </row>
    <row r="14" spans="1:19" ht="12.75">
      <c r="A14" s="50"/>
      <c r="B14" s="332" t="s">
        <v>317</v>
      </c>
      <c r="C14" s="332"/>
      <c r="D14" s="332"/>
      <c r="E14" s="332"/>
      <c r="F14" s="332"/>
      <c r="G14" s="332"/>
      <c r="H14" s="332"/>
      <c r="I14" s="332"/>
      <c r="J14" s="332"/>
      <c r="K14" s="332"/>
      <c r="L14" s="332"/>
      <c r="M14" s="350"/>
      <c r="N14" s="522" t="s">
        <v>318</v>
      </c>
      <c r="O14" s="523"/>
      <c r="P14" s="352"/>
      <c r="Q14" s="353"/>
      <c r="R14" s="352"/>
      <c r="S14" s="354"/>
    </row>
    <row r="15" spans="1:19" ht="12.75">
      <c r="A15" s="50"/>
      <c r="B15" s="332" t="s">
        <v>319</v>
      </c>
      <c r="C15" s="332"/>
      <c r="D15" s="332"/>
      <c r="E15" s="332"/>
      <c r="F15" s="332"/>
      <c r="G15" s="332"/>
      <c r="H15" s="332"/>
      <c r="I15" s="332"/>
      <c r="J15" s="332"/>
      <c r="K15" s="332"/>
      <c r="L15" s="332"/>
      <c r="M15" s="350"/>
      <c r="N15" s="522" t="s">
        <v>320</v>
      </c>
      <c r="O15" s="523"/>
      <c r="P15" s="352"/>
      <c r="Q15" s="353"/>
      <c r="R15" s="352"/>
      <c r="S15" s="354"/>
    </row>
    <row r="16" spans="1:19" ht="13.5" thickBot="1">
      <c r="A16" s="50"/>
      <c r="B16" s="332" t="s">
        <v>321</v>
      </c>
      <c r="C16" s="332"/>
      <c r="D16" s="332"/>
      <c r="E16" s="332"/>
      <c r="F16" s="332"/>
      <c r="G16" s="332"/>
      <c r="H16" s="332"/>
      <c r="I16" s="332"/>
      <c r="J16" s="332"/>
      <c r="K16" s="332"/>
      <c r="L16" s="332"/>
      <c r="M16" s="524" t="s">
        <v>322</v>
      </c>
      <c r="N16" s="525"/>
      <c r="O16" s="526"/>
      <c r="P16" s="360"/>
      <c r="Q16" s="361">
        <f>Q14+Q15</f>
        <v>0</v>
      </c>
      <c r="R16" s="360"/>
      <c r="S16" s="362">
        <f>S14+S15</f>
        <v>0</v>
      </c>
    </row>
    <row r="17" spans="1:19" ht="13.5" thickBot="1">
      <c r="A17" s="50"/>
      <c r="B17" s="363"/>
      <c r="C17" s="363"/>
      <c r="D17" s="363"/>
      <c r="E17" s="363"/>
      <c r="F17" s="363"/>
      <c r="G17" s="363"/>
      <c r="H17" s="363"/>
      <c r="I17" s="332"/>
      <c r="J17" s="332"/>
      <c r="K17" s="332"/>
      <c r="L17" s="332"/>
      <c r="M17" s="546" t="s">
        <v>323</v>
      </c>
      <c r="N17" s="547"/>
      <c r="O17" s="547"/>
      <c r="P17" s="336"/>
      <c r="Q17" s="336">
        <f>Q12+Q16</f>
        <v>0</v>
      </c>
      <c r="R17" s="336"/>
      <c r="S17" s="364">
        <f>S12+S16</f>
        <v>0</v>
      </c>
    </row>
    <row r="18" spans="1:19" ht="14.25" thickBot="1" thickTop="1">
      <c r="A18" s="50"/>
      <c r="B18" s="568" t="s">
        <v>324</v>
      </c>
      <c r="C18" s="569"/>
      <c r="D18" s="569"/>
      <c r="E18" s="575" t="s">
        <v>510</v>
      </c>
      <c r="F18" s="569"/>
      <c r="G18" s="575" t="s">
        <v>528</v>
      </c>
      <c r="H18" s="576"/>
      <c r="I18" s="332"/>
      <c r="J18" s="332"/>
      <c r="K18" s="332"/>
      <c r="L18" s="332"/>
      <c r="M18" s="352"/>
      <c r="N18" s="352"/>
      <c r="O18" s="352"/>
      <c r="P18" s="352"/>
      <c r="Q18" s="355" t="str">
        <f>IF(Q17='DETYRIMET DHE KAPITALI'!F11,"OK","Nuk Rakordon")</f>
        <v>OK</v>
      </c>
      <c r="R18" s="352"/>
      <c r="S18" s="355" t="str">
        <f>IF(S17='DETYRIMET DHE KAPITALI'!E11,"OK","Nuk Rakordon")</f>
        <v>OK</v>
      </c>
    </row>
    <row r="19" spans="1:19" ht="14.25" thickBot="1" thickTop="1">
      <c r="A19" s="50"/>
      <c r="B19" s="570"/>
      <c r="C19" s="571"/>
      <c r="D19" s="571"/>
      <c r="E19" s="561"/>
      <c r="F19" s="571"/>
      <c r="G19" s="561"/>
      <c r="H19" s="564"/>
      <c r="I19" s="332"/>
      <c r="J19" s="332"/>
      <c r="K19" s="332"/>
      <c r="L19" s="332"/>
      <c r="M19" s="333" t="s">
        <v>326</v>
      </c>
      <c r="N19" s="333"/>
      <c r="O19" s="333"/>
      <c r="P19" s="334"/>
      <c r="Q19" s="334"/>
      <c r="R19" s="334"/>
      <c r="S19" s="334"/>
    </row>
    <row r="20" spans="1:19" ht="13.5" thickTop="1">
      <c r="A20" s="50"/>
      <c r="B20" s="577" t="s">
        <v>325</v>
      </c>
      <c r="C20" s="578"/>
      <c r="D20" s="579"/>
      <c r="E20" s="365"/>
      <c r="F20" s="366">
        <v>126480</v>
      </c>
      <c r="G20" s="365"/>
      <c r="H20" s="367">
        <v>369240</v>
      </c>
      <c r="I20" s="332"/>
      <c r="J20" s="332"/>
      <c r="K20" s="332"/>
      <c r="L20" s="332"/>
      <c r="M20" s="368" t="s">
        <v>328</v>
      </c>
      <c r="N20" s="368"/>
      <c r="O20" s="368"/>
      <c r="P20" s="334"/>
      <c r="Q20" s="334"/>
      <c r="R20" s="334"/>
      <c r="S20" s="334"/>
    </row>
    <row r="21" spans="1:19" ht="13.5" thickBot="1">
      <c r="A21" s="50"/>
      <c r="B21" s="369" t="s">
        <v>327</v>
      </c>
      <c r="C21" s="331"/>
      <c r="D21" s="370"/>
      <c r="E21" s="331"/>
      <c r="F21" s="370"/>
      <c r="G21" s="331"/>
      <c r="H21" s="371"/>
      <c r="I21" s="332"/>
      <c r="J21" s="332"/>
      <c r="K21" s="332"/>
      <c r="L21" s="332"/>
      <c r="M21" s="336"/>
      <c r="N21" s="336"/>
      <c r="O21" s="336"/>
      <c r="P21" s="336"/>
      <c r="Q21" s="336"/>
      <c r="R21" s="336"/>
      <c r="S21" s="336"/>
    </row>
    <row r="22" spans="1:19" ht="13.5" thickTop="1">
      <c r="A22" s="50"/>
      <c r="B22" s="369" t="s">
        <v>329</v>
      </c>
      <c r="C22" s="331"/>
      <c r="D22" s="370"/>
      <c r="E22" s="331"/>
      <c r="F22" s="370"/>
      <c r="G22" s="331"/>
      <c r="H22" s="371"/>
      <c r="I22" s="332"/>
      <c r="J22" s="332"/>
      <c r="K22" s="332"/>
      <c r="L22" s="332"/>
      <c r="M22" s="568" t="s">
        <v>324</v>
      </c>
      <c r="N22" s="569"/>
      <c r="O22" s="569"/>
      <c r="P22" s="559" t="s">
        <v>510</v>
      </c>
      <c r="Q22" s="560"/>
      <c r="R22" s="559" t="s">
        <v>528</v>
      </c>
      <c r="S22" s="563"/>
    </row>
    <row r="23" spans="1:19" ht="13.5" thickBot="1">
      <c r="A23" s="50"/>
      <c r="B23" s="372" t="s">
        <v>330</v>
      </c>
      <c r="C23" s="363"/>
      <c r="D23" s="373"/>
      <c r="E23" s="363"/>
      <c r="F23" s="373"/>
      <c r="G23" s="363"/>
      <c r="H23" s="374"/>
      <c r="I23" s="332"/>
      <c r="J23" s="332"/>
      <c r="K23" s="332"/>
      <c r="L23" s="332"/>
      <c r="M23" s="570"/>
      <c r="N23" s="571"/>
      <c r="O23" s="571"/>
      <c r="P23" s="601"/>
      <c r="Q23" s="602"/>
      <c r="R23" s="601"/>
      <c r="S23" s="603"/>
    </row>
    <row r="24" spans="1:19" ht="14.25" thickBot="1" thickTop="1">
      <c r="A24" s="50"/>
      <c r="B24" s="580" t="s">
        <v>307</v>
      </c>
      <c r="C24" s="581"/>
      <c r="D24" s="581"/>
      <c r="E24" s="375"/>
      <c r="F24" s="375">
        <f>SUM(F20:F23)</f>
        <v>126480</v>
      </c>
      <c r="G24" s="375"/>
      <c r="H24" s="376">
        <f>SUM(H20:H23)</f>
        <v>369240</v>
      </c>
      <c r="I24" s="332"/>
      <c r="J24" s="332"/>
      <c r="K24" s="332"/>
      <c r="L24" s="332"/>
      <c r="M24" s="342" t="s">
        <v>331</v>
      </c>
      <c r="N24" s="343"/>
      <c r="O24" s="343"/>
      <c r="P24" s="377"/>
      <c r="Q24" s="345"/>
      <c r="R24" s="377"/>
      <c r="S24" s="347"/>
    </row>
    <row r="25" spans="1:19" ht="14.25" thickBot="1" thickTop="1">
      <c r="A25" s="50"/>
      <c r="B25" s="332"/>
      <c r="C25" s="332"/>
      <c r="D25" s="332"/>
      <c r="E25" s="332"/>
      <c r="F25" s="355" t="str">
        <f>IF(F24=AKTIVET!F13,"OK","Nuk Rakordon")</f>
        <v>OK</v>
      </c>
      <c r="G25" s="332"/>
      <c r="H25" s="355" t="str">
        <f>IF(H24=AKTIVET!E13,"OK","Nuk Rakordon")</f>
        <v>OK</v>
      </c>
      <c r="I25" s="332"/>
      <c r="J25" s="332"/>
      <c r="K25" s="332"/>
      <c r="L25" s="332"/>
      <c r="M25" s="350"/>
      <c r="N25" s="335" t="s">
        <v>332</v>
      </c>
      <c r="O25" s="335"/>
      <c r="P25" s="378"/>
      <c r="Q25" s="352">
        <v>8104313</v>
      </c>
      <c r="R25" s="378"/>
      <c r="S25" s="354">
        <v>7147533</v>
      </c>
    </row>
    <row r="26" spans="1:19" ht="13.5" thickTop="1">
      <c r="A26" s="50"/>
      <c r="B26" s="379" t="s">
        <v>333</v>
      </c>
      <c r="C26" s="332"/>
      <c r="D26" s="332"/>
      <c r="E26" s="332"/>
      <c r="F26" s="332"/>
      <c r="G26" s="332"/>
      <c r="H26" s="332"/>
      <c r="I26" s="332"/>
      <c r="J26" s="332"/>
      <c r="K26" s="332"/>
      <c r="L26" s="332"/>
      <c r="M26" s="356" t="s">
        <v>50</v>
      </c>
      <c r="N26" s="335"/>
      <c r="O26" s="335"/>
      <c r="P26" s="378"/>
      <c r="Q26" s="352"/>
      <c r="R26" s="378"/>
      <c r="S26" s="354"/>
    </row>
    <row r="27" spans="1:19" ht="12.75">
      <c r="A27" s="50"/>
      <c r="B27" s="332" t="s">
        <v>335</v>
      </c>
      <c r="C27" s="332"/>
      <c r="D27" s="332"/>
      <c r="E27" s="332"/>
      <c r="F27" s="332"/>
      <c r="G27" s="332"/>
      <c r="H27" s="332"/>
      <c r="I27" s="332"/>
      <c r="J27" s="332"/>
      <c r="K27" s="332"/>
      <c r="L27" s="332"/>
      <c r="M27" s="350"/>
      <c r="N27" s="335" t="s">
        <v>334</v>
      </c>
      <c r="O27" s="335"/>
      <c r="P27" s="378"/>
      <c r="Q27" s="352"/>
      <c r="R27" s="378"/>
      <c r="S27" s="354">
        <v>259317</v>
      </c>
    </row>
    <row r="28" spans="1:19" ht="13.5" thickBot="1">
      <c r="A28" s="50"/>
      <c r="B28" s="363"/>
      <c r="C28" s="363"/>
      <c r="D28" s="363"/>
      <c r="E28" s="363"/>
      <c r="F28" s="363"/>
      <c r="G28" s="363"/>
      <c r="H28" s="363"/>
      <c r="I28" s="332"/>
      <c r="J28" s="332"/>
      <c r="K28" s="332"/>
      <c r="L28" s="332"/>
      <c r="M28" s="350"/>
      <c r="N28" s="352" t="s">
        <v>336</v>
      </c>
      <c r="O28" s="352"/>
      <c r="P28" s="378"/>
      <c r="Q28" s="352"/>
      <c r="R28" s="378"/>
      <c r="S28" s="354"/>
    </row>
    <row r="29" spans="1:19" ht="13.5" thickTop="1">
      <c r="A29" s="50"/>
      <c r="B29" s="568" t="s">
        <v>324</v>
      </c>
      <c r="C29" s="569"/>
      <c r="D29" s="569"/>
      <c r="E29" s="559" t="s">
        <v>510</v>
      </c>
      <c r="F29" s="560"/>
      <c r="G29" s="559" t="s">
        <v>528</v>
      </c>
      <c r="H29" s="563"/>
      <c r="I29" s="332"/>
      <c r="J29" s="332"/>
      <c r="K29" s="332"/>
      <c r="L29" s="332"/>
      <c r="M29" s="540" t="s">
        <v>337</v>
      </c>
      <c r="N29" s="541"/>
      <c r="O29" s="542"/>
      <c r="P29" s="380"/>
      <c r="Q29" s="381">
        <f>Q27+Q28</f>
        <v>0</v>
      </c>
      <c r="R29" s="380"/>
      <c r="S29" s="382">
        <f>S27+S28</f>
        <v>259317</v>
      </c>
    </row>
    <row r="30" spans="1:19" ht="13.5" thickBot="1">
      <c r="A30" s="50"/>
      <c r="B30" s="570"/>
      <c r="C30" s="571"/>
      <c r="D30" s="571"/>
      <c r="E30" s="561"/>
      <c r="F30" s="562"/>
      <c r="G30" s="561"/>
      <c r="H30" s="564"/>
      <c r="I30" s="332"/>
      <c r="J30" s="332"/>
      <c r="K30" s="332"/>
      <c r="L30" s="332"/>
      <c r="M30" s="356" t="s">
        <v>51</v>
      </c>
      <c r="N30" s="335"/>
      <c r="O30" s="335"/>
      <c r="P30" s="378"/>
      <c r="Q30" s="352"/>
      <c r="R30" s="378"/>
      <c r="S30" s="354"/>
    </row>
    <row r="31" spans="1:19" ht="13.5" thickTop="1">
      <c r="A31" s="50"/>
      <c r="B31" s="383" t="s">
        <v>339</v>
      </c>
      <c r="C31" s="384"/>
      <c r="D31" s="385"/>
      <c r="E31" s="352"/>
      <c r="F31" s="386"/>
      <c r="G31" s="352"/>
      <c r="H31" s="354"/>
      <c r="I31" s="332"/>
      <c r="J31" s="332"/>
      <c r="K31" s="332"/>
      <c r="L31" s="332"/>
      <c r="M31" s="350"/>
      <c r="N31" s="335" t="s">
        <v>338</v>
      </c>
      <c r="O31" s="335"/>
      <c r="P31" s="378"/>
      <c r="Q31" s="352">
        <v>42814</v>
      </c>
      <c r="R31" s="378"/>
      <c r="S31" s="354">
        <v>68793</v>
      </c>
    </row>
    <row r="32" spans="2:19" ht="12.75">
      <c r="B32" s="356" t="s">
        <v>341</v>
      </c>
      <c r="C32" s="335"/>
      <c r="D32" s="351"/>
      <c r="E32" s="352"/>
      <c r="F32" s="353"/>
      <c r="G32" s="352"/>
      <c r="H32" s="354"/>
      <c r="I32" s="329"/>
      <c r="J32" s="329"/>
      <c r="K32" s="329"/>
      <c r="L32" s="329"/>
      <c r="M32" s="350"/>
      <c r="N32" s="335" t="s">
        <v>340</v>
      </c>
      <c r="O32" s="335"/>
      <c r="P32" s="378"/>
      <c r="Q32" s="352"/>
      <c r="R32" s="378"/>
      <c r="S32" s="354"/>
    </row>
    <row r="33" spans="2:19" ht="12.75">
      <c r="B33" s="356" t="s">
        <v>343</v>
      </c>
      <c r="C33" s="335"/>
      <c r="D33" s="351"/>
      <c r="E33" s="352"/>
      <c r="F33" s="353"/>
      <c r="G33" s="352"/>
      <c r="H33" s="354"/>
      <c r="I33" s="329"/>
      <c r="J33" s="329"/>
      <c r="K33" s="329"/>
      <c r="L33" s="329"/>
      <c r="M33" s="350"/>
      <c r="N33" s="335" t="s">
        <v>342</v>
      </c>
      <c r="O33" s="335"/>
      <c r="P33" s="378"/>
      <c r="Q33" s="352"/>
      <c r="R33" s="378"/>
      <c r="S33" s="354"/>
    </row>
    <row r="34" spans="2:19" ht="12.75">
      <c r="B34" s="350" t="s">
        <v>345</v>
      </c>
      <c r="C34" s="352"/>
      <c r="D34" s="353"/>
      <c r="E34" s="352"/>
      <c r="F34" s="353"/>
      <c r="G34" s="352"/>
      <c r="H34" s="354"/>
      <c r="I34" s="329"/>
      <c r="J34" s="329"/>
      <c r="K34" s="329"/>
      <c r="L34" s="329"/>
      <c r="M34" s="350"/>
      <c r="N34" s="335" t="s">
        <v>344</v>
      </c>
      <c r="O34" s="335"/>
      <c r="P34" s="378"/>
      <c r="Q34" s="352">
        <v>15346</v>
      </c>
      <c r="R34" s="378"/>
      <c r="S34" s="354">
        <v>21813</v>
      </c>
    </row>
    <row r="35" spans="2:19" ht="12.75">
      <c r="B35" s="350"/>
      <c r="C35" s="335" t="s">
        <v>347</v>
      </c>
      <c r="D35" s="351"/>
      <c r="E35" s="352"/>
      <c r="F35" s="353">
        <v>429104</v>
      </c>
      <c r="G35" s="352"/>
      <c r="H35" s="354">
        <v>631109</v>
      </c>
      <c r="I35" s="329"/>
      <c r="J35" s="329"/>
      <c r="K35" s="329"/>
      <c r="L35" s="329"/>
      <c r="M35" s="350"/>
      <c r="N35" s="335" t="s">
        <v>346</v>
      </c>
      <c r="O35" s="335"/>
      <c r="P35" s="378"/>
      <c r="Q35" s="352"/>
      <c r="R35" s="378"/>
      <c r="S35" s="354"/>
    </row>
    <row r="36" spans="2:19" ht="12.75">
      <c r="B36" s="350"/>
      <c r="C36" s="335" t="s">
        <v>349</v>
      </c>
      <c r="D36" s="351"/>
      <c r="E36" s="352"/>
      <c r="F36" s="353"/>
      <c r="G36" s="352"/>
      <c r="H36" s="354">
        <v>153524</v>
      </c>
      <c r="I36" s="329"/>
      <c r="J36" s="329"/>
      <c r="K36" s="329"/>
      <c r="L36" s="329"/>
      <c r="M36" s="350"/>
      <c r="N36" s="335" t="s">
        <v>348</v>
      </c>
      <c r="O36" s="335"/>
      <c r="P36" s="378"/>
      <c r="Q36" s="352">
        <v>135406</v>
      </c>
      <c r="R36" s="378"/>
      <c r="S36" s="354"/>
    </row>
    <row r="37" spans="2:19" ht="12.75">
      <c r="B37" s="350"/>
      <c r="C37" s="335" t="s">
        <v>351</v>
      </c>
      <c r="D37" s="351"/>
      <c r="E37" s="352"/>
      <c r="F37" s="353"/>
      <c r="G37" s="352"/>
      <c r="H37" s="354"/>
      <c r="I37" s="329"/>
      <c r="J37" s="329"/>
      <c r="K37" s="329"/>
      <c r="L37" s="329"/>
      <c r="M37" s="350"/>
      <c r="N37" s="335" t="s">
        <v>350</v>
      </c>
      <c r="O37" s="335"/>
      <c r="P37" s="378"/>
      <c r="Q37" s="352"/>
      <c r="R37" s="378"/>
      <c r="S37" s="354"/>
    </row>
    <row r="38" spans="2:19" ht="12.75">
      <c r="B38" s="356" t="s">
        <v>353</v>
      </c>
      <c r="C38" s="335"/>
      <c r="D38" s="351"/>
      <c r="E38" s="352"/>
      <c r="F38" s="353"/>
      <c r="G38" s="352"/>
      <c r="H38" s="354"/>
      <c r="I38" s="329"/>
      <c r="J38" s="329"/>
      <c r="K38" s="329"/>
      <c r="L38" s="329"/>
      <c r="M38" s="350"/>
      <c r="N38" s="352" t="s">
        <v>352</v>
      </c>
      <c r="O38" s="352"/>
      <c r="P38" s="378"/>
      <c r="Q38" s="352">
        <v>12500</v>
      </c>
      <c r="R38" s="378"/>
      <c r="S38" s="354"/>
    </row>
    <row r="39" spans="2:19" ht="12.75">
      <c r="B39" s="356" t="s">
        <v>355</v>
      </c>
      <c r="C39" s="335"/>
      <c r="D39" s="351"/>
      <c r="E39" s="352"/>
      <c r="F39" s="353"/>
      <c r="G39" s="352"/>
      <c r="H39" s="354"/>
      <c r="I39" s="329"/>
      <c r="J39" s="329"/>
      <c r="K39" s="329"/>
      <c r="L39" s="329"/>
      <c r="M39" s="540" t="s">
        <v>354</v>
      </c>
      <c r="N39" s="541"/>
      <c r="O39" s="542"/>
      <c r="P39" s="380"/>
      <c r="Q39" s="381">
        <f>SUM(Q31:Q38)</f>
        <v>206066</v>
      </c>
      <c r="R39" s="380"/>
      <c r="S39" s="382">
        <f>SUM(S31:S38)</f>
        <v>90606</v>
      </c>
    </row>
    <row r="40" spans="2:19" ht="13.5" thickBot="1">
      <c r="B40" s="565" t="s">
        <v>514</v>
      </c>
      <c r="C40" s="566"/>
      <c r="D40" s="567"/>
      <c r="E40" s="336"/>
      <c r="F40" s="390">
        <v>8434000</v>
      </c>
      <c r="G40" s="336"/>
      <c r="H40" s="364"/>
      <c r="I40" s="329"/>
      <c r="J40" s="329"/>
      <c r="K40" s="329"/>
      <c r="L40" s="329"/>
      <c r="M40" s="540" t="s">
        <v>356</v>
      </c>
      <c r="N40" s="541"/>
      <c r="O40" s="542"/>
      <c r="P40" s="391"/>
      <c r="Q40" s="392">
        <f>Q39</f>
        <v>206066</v>
      </c>
      <c r="R40" s="391"/>
      <c r="S40" s="393">
        <f>S39</f>
        <v>90606</v>
      </c>
    </row>
    <row r="41" spans="2:19" ht="14.25" thickBot="1" thickTop="1">
      <c r="B41" s="572" t="s">
        <v>307</v>
      </c>
      <c r="C41" s="573"/>
      <c r="D41" s="573"/>
      <c r="E41" s="394"/>
      <c r="F41" s="394">
        <f>SUM(F31:F40)</f>
        <v>8863104</v>
      </c>
      <c r="G41" s="394"/>
      <c r="H41" s="395">
        <f>SUM(H31:H40)</f>
        <v>784633</v>
      </c>
      <c r="I41" s="329"/>
      <c r="J41" s="329"/>
      <c r="K41" s="329"/>
      <c r="L41" s="329"/>
      <c r="M41" s="356" t="s">
        <v>52</v>
      </c>
      <c r="N41" s="335"/>
      <c r="O41" s="335"/>
      <c r="P41" s="378"/>
      <c r="Q41" s="352"/>
      <c r="R41" s="378"/>
      <c r="S41" s="354"/>
    </row>
    <row r="42" spans="2:19" ht="14.25" thickBot="1" thickTop="1">
      <c r="B42" s="329"/>
      <c r="C42" s="329"/>
      <c r="D42" s="329"/>
      <c r="E42" s="329"/>
      <c r="F42" s="355" t="str">
        <f>IF(F41=AKTIVET!F14+AKTIVET!F15,"OK","Nuk Rakordon")</f>
        <v>OK</v>
      </c>
      <c r="G42" s="329"/>
      <c r="H42" s="355" t="str">
        <f>IF(H41=AKTIVET!E14+AKTIVET!E15,"OK","Nuk Rakordon")</f>
        <v>OK</v>
      </c>
      <c r="I42" s="329"/>
      <c r="J42" s="329"/>
      <c r="K42" s="329"/>
      <c r="L42" s="329"/>
      <c r="M42" s="350"/>
      <c r="N42" s="335" t="s">
        <v>375</v>
      </c>
      <c r="O42" s="335"/>
      <c r="P42" s="378"/>
      <c r="Q42" s="352"/>
      <c r="R42" s="378"/>
      <c r="S42" s="354"/>
    </row>
    <row r="43" spans="2:19" ht="13.5" thickTop="1">
      <c r="B43" s="333" t="s">
        <v>359</v>
      </c>
      <c r="C43" s="333"/>
      <c r="D43" s="334"/>
      <c r="E43" s="334"/>
      <c r="F43" s="334"/>
      <c r="G43" s="334"/>
      <c r="H43" s="334"/>
      <c r="I43" s="329"/>
      <c r="J43" s="329"/>
      <c r="K43" s="329"/>
      <c r="L43" s="329"/>
      <c r="M43" s="350"/>
      <c r="N43" s="335" t="s">
        <v>357</v>
      </c>
      <c r="O43" s="335"/>
      <c r="P43" s="378"/>
      <c r="Q43" s="352"/>
      <c r="R43" s="378"/>
      <c r="S43" s="354"/>
    </row>
    <row r="44" spans="2:19" ht="12.75">
      <c r="B44" s="334" t="s">
        <v>361</v>
      </c>
      <c r="C44" s="334"/>
      <c r="D44" s="334"/>
      <c r="E44" s="334"/>
      <c r="F44" s="334"/>
      <c r="G44" s="334"/>
      <c r="H44" s="334"/>
      <c r="I44" s="329"/>
      <c r="J44" s="329"/>
      <c r="K44" s="329"/>
      <c r="L44" s="329"/>
      <c r="M44" s="540" t="s">
        <v>358</v>
      </c>
      <c r="N44" s="541"/>
      <c r="O44" s="542"/>
      <c r="P44" s="380"/>
      <c r="Q44" s="381">
        <f>Q42+Q43</f>
        <v>0</v>
      </c>
      <c r="R44" s="380"/>
      <c r="S44" s="382">
        <f>S42+S43</f>
        <v>0</v>
      </c>
    </row>
    <row r="45" spans="2:19" ht="13.5" thickBot="1">
      <c r="B45" s="336"/>
      <c r="C45" s="336"/>
      <c r="D45" s="336"/>
      <c r="E45" s="336"/>
      <c r="F45" s="336"/>
      <c r="G45" s="336"/>
      <c r="H45" s="336"/>
      <c r="I45" s="329"/>
      <c r="J45" s="329"/>
      <c r="K45" s="329"/>
      <c r="L45" s="329"/>
      <c r="M45" s="357" t="s">
        <v>360</v>
      </c>
      <c r="N45" s="358"/>
      <c r="O45" s="358"/>
      <c r="P45" s="396"/>
      <c r="Q45" s="360"/>
      <c r="R45" s="396"/>
      <c r="S45" s="362"/>
    </row>
    <row r="46" spans="2:19" ht="14.25" thickBot="1" thickTop="1">
      <c r="B46" s="568" t="s">
        <v>324</v>
      </c>
      <c r="C46" s="569"/>
      <c r="D46" s="569"/>
      <c r="E46" s="559" t="s">
        <v>510</v>
      </c>
      <c r="F46" s="560"/>
      <c r="G46" s="559" t="s">
        <v>528</v>
      </c>
      <c r="H46" s="563"/>
      <c r="I46" s="329"/>
      <c r="J46" s="329"/>
      <c r="K46" s="329"/>
      <c r="L46" s="329"/>
      <c r="M46" s="604" t="s">
        <v>362</v>
      </c>
      <c r="N46" s="605"/>
      <c r="O46" s="606"/>
      <c r="P46" s="396"/>
      <c r="Q46" s="360">
        <f>Q25+Q29+Q40+Q44</f>
        <v>8310379</v>
      </c>
      <c r="R46" s="396"/>
      <c r="S46" s="362">
        <f>S25+S29+S40+S44</f>
        <v>7497456</v>
      </c>
    </row>
    <row r="47" spans="2:19" ht="13.5" thickBot="1">
      <c r="B47" s="570"/>
      <c r="C47" s="571"/>
      <c r="D47" s="571"/>
      <c r="E47" s="561"/>
      <c r="F47" s="562"/>
      <c r="G47" s="561"/>
      <c r="H47" s="564"/>
      <c r="I47" s="329"/>
      <c r="J47" s="329"/>
      <c r="K47" s="329"/>
      <c r="L47" s="329"/>
      <c r="M47" s="334"/>
      <c r="N47" s="334"/>
      <c r="O47" s="334"/>
      <c r="P47" s="334"/>
      <c r="Q47" s="334"/>
      <c r="R47" s="334"/>
      <c r="S47" s="334"/>
    </row>
    <row r="48" spans="2:19" ht="13.5" thickTop="1">
      <c r="B48" s="356" t="s">
        <v>365</v>
      </c>
      <c r="C48" s="335"/>
      <c r="D48" s="351"/>
      <c r="E48" s="352"/>
      <c r="F48" s="353"/>
      <c r="G48" s="352"/>
      <c r="H48" s="354"/>
      <c r="I48" s="329"/>
      <c r="J48" s="329"/>
      <c r="K48" s="329"/>
      <c r="L48" s="329"/>
      <c r="M48" s="334" t="s">
        <v>363</v>
      </c>
      <c r="N48" s="334"/>
      <c r="O48" s="334"/>
      <c r="P48" s="334"/>
      <c r="Q48" s="334"/>
      <c r="R48" s="334"/>
      <c r="S48" s="334"/>
    </row>
    <row r="49" spans="2:19" ht="12.75">
      <c r="B49" s="350"/>
      <c r="C49" s="335" t="s">
        <v>367</v>
      </c>
      <c r="D49" s="351"/>
      <c r="E49" s="352"/>
      <c r="F49" s="353"/>
      <c r="G49" s="352"/>
      <c r="H49" s="354"/>
      <c r="I49" s="329"/>
      <c r="J49" s="329"/>
      <c r="K49" s="329"/>
      <c r="L49" s="329"/>
      <c r="M49" s="334" t="s">
        <v>364</v>
      </c>
      <c r="N49" s="334"/>
      <c r="O49" s="334"/>
      <c r="P49" s="334"/>
      <c r="Q49" s="334"/>
      <c r="R49" s="334"/>
      <c r="S49" s="334"/>
    </row>
    <row r="50" spans="2:19" ht="12.75">
      <c r="B50" s="350"/>
      <c r="C50" s="335" t="s">
        <v>368</v>
      </c>
      <c r="D50" s="351"/>
      <c r="E50" s="352"/>
      <c r="F50" s="353"/>
      <c r="G50" s="352"/>
      <c r="H50" s="354"/>
      <c r="I50" s="329"/>
      <c r="J50" s="329"/>
      <c r="K50" s="329"/>
      <c r="L50" s="329"/>
      <c r="M50" s="334" t="s">
        <v>366</v>
      </c>
      <c r="N50" s="334"/>
      <c r="O50" s="334"/>
      <c r="P50" s="334"/>
      <c r="Q50" s="334"/>
      <c r="R50" s="334"/>
      <c r="S50" s="334"/>
    </row>
    <row r="51" spans="2:19" ht="12.75">
      <c r="B51" s="356" t="s">
        <v>369</v>
      </c>
      <c r="C51" s="335"/>
      <c r="D51" s="351"/>
      <c r="E51" s="352"/>
      <c r="F51" s="353">
        <f>F49+F50</f>
        <v>0</v>
      </c>
      <c r="G51" s="352"/>
      <c r="H51" s="354">
        <f>H49+H50</f>
        <v>0</v>
      </c>
      <c r="I51" s="329"/>
      <c r="J51" s="329"/>
      <c r="K51" s="329"/>
      <c r="L51" s="329"/>
      <c r="M51" s="329"/>
      <c r="N51" s="329"/>
      <c r="O51" s="329"/>
      <c r="P51" s="329"/>
      <c r="Q51" s="329"/>
      <c r="R51" s="329"/>
      <c r="S51" s="329"/>
    </row>
    <row r="52" spans="2:19" ht="12.75">
      <c r="B52" s="356" t="s">
        <v>17</v>
      </c>
      <c r="C52" s="335"/>
      <c r="D52" s="351"/>
      <c r="E52" s="352"/>
      <c r="F52" s="353"/>
      <c r="G52" s="352"/>
      <c r="H52" s="354"/>
      <c r="I52" s="329"/>
      <c r="J52" s="329"/>
      <c r="K52" s="329"/>
      <c r="L52" s="329"/>
      <c r="M52" s="333" t="s">
        <v>370</v>
      </c>
      <c r="N52" s="333"/>
      <c r="O52" s="333"/>
      <c r="P52" s="334"/>
      <c r="Q52" s="334"/>
      <c r="R52" s="334"/>
      <c r="S52" s="334"/>
    </row>
    <row r="53" spans="2:19" ht="12.75">
      <c r="B53" s="350"/>
      <c r="C53" s="335" t="s">
        <v>372</v>
      </c>
      <c r="D53" s="351"/>
      <c r="E53" s="352"/>
      <c r="F53" s="353"/>
      <c r="G53" s="352"/>
      <c r="H53" s="354"/>
      <c r="I53" s="329"/>
      <c r="J53" s="329"/>
      <c r="K53" s="329"/>
      <c r="L53" s="329"/>
      <c r="M53" s="334" t="s">
        <v>371</v>
      </c>
      <c r="N53" s="334"/>
      <c r="O53" s="334"/>
      <c r="P53" s="334"/>
      <c r="Q53" s="334"/>
      <c r="R53" s="334"/>
      <c r="S53" s="334"/>
    </row>
    <row r="54" spans="2:19" ht="13.5" thickBot="1">
      <c r="B54" s="350"/>
      <c r="C54" s="335" t="s">
        <v>373</v>
      </c>
      <c r="D54" s="351"/>
      <c r="E54" s="352"/>
      <c r="F54" s="353"/>
      <c r="G54" s="352"/>
      <c r="H54" s="354"/>
      <c r="I54" s="329"/>
      <c r="J54" s="329"/>
      <c r="K54" s="329"/>
      <c r="L54" s="329"/>
      <c r="M54" s="336"/>
      <c r="N54" s="336"/>
      <c r="O54" s="336"/>
      <c r="P54" s="336"/>
      <c r="Q54" s="336"/>
      <c r="R54" s="336"/>
      <c r="S54" s="336"/>
    </row>
    <row r="55" spans="2:19" ht="13.5" thickTop="1">
      <c r="B55" s="356" t="s">
        <v>374</v>
      </c>
      <c r="C55" s="335"/>
      <c r="D55" s="351"/>
      <c r="E55" s="352"/>
      <c r="F55" s="353">
        <f>F53+F54</f>
        <v>0</v>
      </c>
      <c r="G55" s="352"/>
      <c r="H55" s="354">
        <f>H53+H54</f>
        <v>0</v>
      </c>
      <c r="I55" s="329"/>
      <c r="J55" s="329"/>
      <c r="K55" s="329"/>
      <c r="L55" s="329"/>
      <c r="M55" s="568" t="s">
        <v>324</v>
      </c>
      <c r="N55" s="569"/>
      <c r="O55" s="569"/>
      <c r="P55" s="559" t="s">
        <v>510</v>
      </c>
      <c r="Q55" s="560"/>
      <c r="R55" s="559" t="s">
        <v>528</v>
      </c>
      <c r="S55" s="563"/>
    </row>
    <row r="56" spans="2:19" ht="13.5" thickBot="1">
      <c r="B56" s="356" t="s">
        <v>18</v>
      </c>
      <c r="C56" s="335"/>
      <c r="D56" s="351"/>
      <c r="E56" s="352"/>
      <c r="F56" s="353"/>
      <c r="G56" s="352"/>
      <c r="H56" s="354"/>
      <c r="I56" s="329"/>
      <c r="J56" s="329"/>
      <c r="K56" s="329"/>
      <c r="L56" s="329"/>
      <c r="M56" s="570"/>
      <c r="N56" s="571"/>
      <c r="O56" s="571"/>
      <c r="P56" s="601"/>
      <c r="Q56" s="602"/>
      <c r="R56" s="601"/>
      <c r="S56" s="603"/>
    </row>
    <row r="57" spans="2:19" ht="13.5" thickTop="1">
      <c r="B57" s="521" t="s">
        <v>19</v>
      </c>
      <c r="C57" s="522"/>
      <c r="D57" s="523"/>
      <c r="E57" s="352"/>
      <c r="F57" s="353">
        <v>4800591</v>
      </c>
      <c r="G57" s="352"/>
      <c r="H57" s="354">
        <v>7496109</v>
      </c>
      <c r="I57" s="329"/>
      <c r="J57" s="329"/>
      <c r="K57" s="329"/>
      <c r="L57" s="329"/>
      <c r="M57" s="342" t="s">
        <v>505</v>
      </c>
      <c r="N57" s="343"/>
      <c r="O57" s="344"/>
      <c r="P57" s="345"/>
      <c r="Q57" s="346">
        <v>0</v>
      </c>
      <c r="R57" s="345"/>
      <c r="S57" s="347">
        <v>0</v>
      </c>
    </row>
    <row r="58" spans="2:19" ht="13.5" thickBot="1">
      <c r="B58" s="565" t="s">
        <v>377</v>
      </c>
      <c r="C58" s="566"/>
      <c r="D58" s="567"/>
      <c r="E58" s="336"/>
      <c r="F58" s="390"/>
      <c r="G58" s="336"/>
      <c r="H58" s="364"/>
      <c r="I58" s="329"/>
      <c r="J58" s="329"/>
      <c r="K58" s="329"/>
      <c r="L58" s="329"/>
      <c r="M58" s="350" t="s">
        <v>376</v>
      </c>
      <c r="N58" s="352"/>
      <c r="O58" s="353"/>
      <c r="P58" s="352"/>
      <c r="Q58" s="353"/>
      <c r="R58" s="352"/>
      <c r="S58" s="354">
        <v>2566000</v>
      </c>
    </row>
    <row r="59" spans="2:19" ht="14.25" thickBot="1" thickTop="1">
      <c r="B59" s="572" t="s">
        <v>379</v>
      </c>
      <c r="C59" s="573"/>
      <c r="D59" s="574"/>
      <c r="E59" s="394"/>
      <c r="F59" s="397">
        <f>F51+F55+F56+F57+F58</f>
        <v>4800591</v>
      </c>
      <c r="G59" s="394"/>
      <c r="H59" s="395">
        <f>H51+H55+H56+H57+H58</f>
        <v>7496109</v>
      </c>
      <c r="I59" s="329"/>
      <c r="J59" s="329"/>
      <c r="K59" s="329"/>
      <c r="L59" s="329"/>
      <c r="M59" s="398" t="s">
        <v>378</v>
      </c>
      <c r="N59" s="360"/>
      <c r="O59" s="361"/>
      <c r="P59" s="360"/>
      <c r="Q59" s="361"/>
      <c r="R59" s="360"/>
      <c r="S59" s="362"/>
    </row>
    <row r="60" spans="2:19" ht="14.25" thickBot="1" thickTop="1">
      <c r="B60" s="329"/>
      <c r="C60" s="329"/>
      <c r="D60" s="329"/>
      <c r="E60" s="329"/>
      <c r="F60" s="355" t="str">
        <f>IF(F59=AKTIVET!F24,"OK","Nuk Rakordon")</f>
        <v>OK</v>
      </c>
      <c r="G60" s="329"/>
      <c r="H60" s="355" t="str">
        <f>IF(H59=AKTIVET!E24,"OK","Nuk Rakordon")</f>
        <v>OK</v>
      </c>
      <c r="I60" s="329"/>
      <c r="J60" s="329"/>
      <c r="K60" s="329"/>
      <c r="L60" s="329"/>
      <c r="M60" s="531" t="s">
        <v>380</v>
      </c>
      <c r="N60" s="532"/>
      <c r="O60" s="533"/>
      <c r="P60" s="399"/>
      <c r="Q60" s="400">
        <f>SUM(Q57:Q59)</f>
        <v>0</v>
      </c>
      <c r="R60" s="399"/>
      <c r="S60" s="401">
        <f>SUM(S57:S59)</f>
        <v>2566000</v>
      </c>
    </row>
    <row r="61" spans="2:19" ht="14.25" thickBot="1" thickTop="1">
      <c r="B61" s="333" t="s">
        <v>382</v>
      </c>
      <c r="C61" s="333"/>
      <c r="D61" s="333"/>
      <c r="E61" s="334"/>
      <c r="F61" s="334"/>
      <c r="G61" s="334"/>
      <c r="H61" s="334"/>
      <c r="I61" s="329"/>
      <c r="J61" s="329"/>
      <c r="K61" s="329"/>
      <c r="L61" s="329"/>
      <c r="M61" s="329"/>
      <c r="N61" s="329"/>
      <c r="O61" s="329"/>
      <c r="P61" s="329"/>
      <c r="Q61" s="355" t="str">
        <f>IF(SUM(Q60+Q46)='DETYRIMET DHE KAPITALI'!F31,"OK","Nuk Rakordon")</f>
        <v>OK</v>
      </c>
      <c r="R61" s="334"/>
      <c r="S61" s="355" t="str">
        <f>IF(SUM(S60+S46)='DETYRIMET DHE KAPITALI'!E31,"OK","Nuk Rakordon")</f>
        <v>OK</v>
      </c>
    </row>
    <row r="62" spans="2:19" ht="13.5" thickTop="1">
      <c r="B62" s="334" t="s">
        <v>383</v>
      </c>
      <c r="C62" s="334"/>
      <c r="D62" s="334"/>
      <c r="E62" s="334"/>
      <c r="F62" s="334"/>
      <c r="G62" s="334"/>
      <c r="H62" s="334"/>
      <c r="I62" s="329"/>
      <c r="J62" s="329"/>
      <c r="K62" s="329"/>
      <c r="L62" s="329"/>
      <c r="M62" s="334" t="s">
        <v>381</v>
      </c>
      <c r="N62" s="334"/>
      <c r="O62" s="334"/>
      <c r="P62" s="334"/>
      <c r="Q62" s="334"/>
      <c r="R62" s="329"/>
      <c r="S62" s="329"/>
    </row>
    <row r="63" spans="2:19" ht="13.5" thickBot="1">
      <c r="B63" s="336"/>
      <c r="C63" s="336"/>
      <c r="D63" s="336"/>
      <c r="E63" s="336"/>
      <c r="F63" s="336"/>
      <c r="G63" s="336"/>
      <c r="H63" s="336"/>
      <c r="I63" s="402"/>
      <c r="J63" s="402"/>
      <c r="K63" s="402"/>
      <c r="L63" s="329"/>
      <c r="M63" s="334"/>
      <c r="N63" s="334"/>
      <c r="O63" s="334"/>
      <c r="P63" s="334"/>
      <c r="Q63" s="334"/>
      <c r="R63" s="334"/>
      <c r="S63" s="334"/>
    </row>
    <row r="64" spans="2:19" ht="13.5" thickTop="1">
      <c r="B64" s="549" t="s">
        <v>385</v>
      </c>
      <c r="C64" s="550"/>
      <c r="D64" s="551"/>
      <c r="E64" s="555" t="s">
        <v>34</v>
      </c>
      <c r="F64" s="555" t="s">
        <v>386</v>
      </c>
      <c r="G64" s="557" t="s">
        <v>387</v>
      </c>
      <c r="H64" s="555" t="s">
        <v>388</v>
      </c>
      <c r="I64" s="557" t="s">
        <v>389</v>
      </c>
      <c r="J64" s="557" t="s">
        <v>390</v>
      </c>
      <c r="K64" s="590" t="s">
        <v>91</v>
      </c>
      <c r="L64" s="329"/>
      <c r="M64" s="329"/>
      <c r="N64" s="329"/>
      <c r="O64" s="329"/>
      <c r="P64" s="329"/>
      <c r="Q64" s="329"/>
      <c r="R64" s="334"/>
      <c r="S64" s="334"/>
    </row>
    <row r="65" spans="2:19" ht="13.5" thickBot="1">
      <c r="B65" s="552"/>
      <c r="C65" s="553"/>
      <c r="D65" s="554"/>
      <c r="E65" s="556"/>
      <c r="F65" s="556"/>
      <c r="G65" s="558"/>
      <c r="H65" s="556"/>
      <c r="I65" s="558"/>
      <c r="J65" s="558"/>
      <c r="K65" s="591"/>
      <c r="L65" s="329"/>
      <c r="M65" s="333" t="s">
        <v>384</v>
      </c>
      <c r="N65" s="333"/>
      <c r="O65" s="333"/>
      <c r="P65" s="334"/>
      <c r="Q65" s="334"/>
      <c r="R65" s="334"/>
      <c r="S65" s="334"/>
    </row>
    <row r="66" spans="2:19" ht="14.25" thickBot="1" thickTop="1">
      <c r="B66" s="383" t="s">
        <v>529</v>
      </c>
      <c r="C66" s="384"/>
      <c r="D66" s="385"/>
      <c r="E66" s="386"/>
      <c r="F66" s="403"/>
      <c r="G66" s="403">
        <v>729865</v>
      </c>
      <c r="H66" s="403">
        <v>1283866</v>
      </c>
      <c r="I66" s="404">
        <v>121975</v>
      </c>
      <c r="J66" s="405"/>
      <c r="K66" s="404">
        <f>SUM(E66:J66)</f>
        <v>2135706</v>
      </c>
      <c r="L66" s="329"/>
      <c r="M66" s="334" t="s">
        <v>391</v>
      </c>
      <c r="N66" s="334"/>
      <c r="O66" s="334"/>
      <c r="P66" s="334"/>
      <c r="Q66" s="334"/>
      <c r="R66" s="334"/>
      <c r="S66" s="334"/>
    </row>
    <row r="67" spans="2:19" ht="14.25" thickBot="1" thickTop="1">
      <c r="B67" s="356" t="s">
        <v>530</v>
      </c>
      <c r="C67" s="335"/>
      <c r="D67" s="351"/>
      <c r="E67" s="353"/>
      <c r="F67" s="406"/>
      <c r="G67" s="406">
        <v>200000</v>
      </c>
      <c r="H67" s="406"/>
      <c r="I67" s="407">
        <v>208968</v>
      </c>
      <c r="J67" s="408"/>
      <c r="K67" s="407">
        <f>SUM(E67:J67)</f>
        <v>408968</v>
      </c>
      <c r="L67" s="329"/>
      <c r="M67" s="409"/>
      <c r="N67" s="410"/>
      <c r="O67" s="411"/>
      <c r="P67" s="592" t="s">
        <v>510</v>
      </c>
      <c r="Q67" s="593"/>
      <c r="R67" s="592" t="s">
        <v>528</v>
      </c>
      <c r="S67" s="594"/>
    </row>
    <row r="68" spans="2:19" ht="12.75">
      <c r="B68" s="356" t="s">
        <v>531</v>
      </c>
      <c r="C68" s="335"/>
      <c r="D68" s="351"/>
      <c r="E68" s="353"/>
      <c r="F68" s="406"/>
      <c r="G68" s="406"/>
      <c r="H68" s="406"/>
      <c r="I68" s="408"/>
      <c r="J68" s="408"/>
      <c r="K68" s="407">
        <f aca="true" t="shared" si="0" ref="K68:K74">SUM(E68:J68)</f>
        <v>0</v>
      </c>
      <c r="L68" s="329"/>
      <c r="M68" s="342" t="s">
        <v>392</v>
      </c>
      <c r="N68" s="343"/>
      <c r="O68" s="344"/>
      <c r="P68" s="345"/>
      <c r="Q68" s="346">
        <v>100000</v>
      </c>
      <c r="R68" s="345"/>
      <c r="S68" s="347">
        <v>100000</v>
      </c>
    </row>
    <row r="69" spans="2:19" ht="12.75">
      <c r="B69" s="356" t="s">
        <v>532</v>
      </c>
      <c r="C69" s="335"/>
      <c r="D69" s="351"/>
      <c r="E69" s="406">
        <f aca="true" t="shared" si="1" ref="E69:J69">E66+E67-E68</f>
        <v>0</v>
      </c>
      <c r="F69" s="406">
        <f t="shared" si="1"/>
        <v>0</v>
      </c>
      <c r="G69" s="406">
        <f>G66+G67-G68</f>
        <v>929865</v>
      </c>
      <c r="H69" s="406">
        <f t="shared" si="1"/>
        <v>1283866</v>
      </c>
      <c r="I69" s="406">
        <f t="shared" si="1"/>
        <v>330943</v>
      </c>
      <c r="J69" s="406">
        <f t="shared" si="1"/>
        <v>0</v>
      </c>
      <c r="K69" s="407">
        <f>SUM(E69:J69)</f>
        <v>2544674</v>
      </c>
      <c r="L69" s="329"/>
      <c r="M69" s="356" t="s">
        <v>393</v>
      </c>
      <c r="N69" s="335"/>
      <c r="O69" s="351"/>
      <c r="P69" s="352"/>
      <c r="Q69" s="353"/>
      <c r="R69" s="352"/>
      <c r="S69" s="354"/>
    </row>
    <row r="70" spans="2:19" ht="13.5" thickBot="1">
      <c r="B70" s="350"/>
      <c r="C70" s="352"/>
      <c r="D70" s="353"/>
      <c r="E70" s="353"/>
      <c r="F70" s="406"/>
      <c r="G70" s="406"/>
      <c r="H70" s="406"/>
      <c r="I70" s="406"/>
      <c r="J70" s="406"/>
      <c r="K70" s="406"/>
      <c r="L70" s="329"/>
      <c r="M70" s="357" t="s">
        <v>394</v>
      </c>
      <c r="N70" s="358"/>
      <c r="O70" s="359"/>
      <c r="P70" s="360"/>
      <c r="Q70" s="361"/>
      <c r="R70" s="360"/>
      <c r="S70" s="362"/>
    </row>
    <row r="71" spans="2:19" ht="13.5" thickBot="1">
      <c r="B71" s="350" t="s">
        <v>533</v>
      </c>
      <c r="C71" s="352"/>
      <c r="D71" s="353"/>
      <c r="E71" s="353"/>
      <c r="F71" s="406"/>
      <c r="G71" s="406">
        <v>257213</v>
      </c>
      <c r="H71" s="406">
        <v>734437</v>
      </c>
      <c r="I71" s="406">
        <v>49014</v>
      </c>
      <c r="J71" s="406"/>
      <c r="K71" s="407">
        <f t="shared" si="0"/>
        <v>1040664</v>
      </c>
      <c r="L71" s="329"/>
      <c r="M71" s="531" t="s">
        <v>395</v>
      </c>
      <c r="N71" s="532"/>
      <c r="O71" s="533"/>
      <c r="P71" s="399"/>
      <c r="Q71" s="400">
        <f>SUM(Q68:Q70)</f>
        <v>100000</v>
      </c>
      <c r="R71" s="399"/>
      <c r="S71" s="401">
        <f>SUM(S68:S70)</f>
        <v>100000</v>
      </c>
    </row>
    <row r="72" spans="2:19" ht="14.25" thickBot="1" thickTop="1">
      <c r="B72" s="356" t="s">
        <v>397</v>
      </c>
      <c r="C72" s="335"/>
      <c r="D72" s="351"/>
      <c r="E72" s="353"/>
      <c r="F72" s="406"/>
      <c r="G72" s="406">
        <v>95260</v>
      </c>
      <c r="H72" s="406">
        <v>109886</v>
      </c>
      <c r="I72" s="406">
        <v>18240</v>
      </c>
      <c r="J72" s="406"/>
      <c r="K72" s="407">
        <f t="shared" si="0"/>
        <v>223386</v>
      </c>
      <c r="L72" s="329"/>
      <c r="M72" s="329"/>
      <c r="N72" s="329"/>
      <c r="O72" s="329"/>
      <c r="P72" s="329"/>
      <c r="Q72" s="355" t="str">
        <f>IF(Q71='DETYRIMET DHE KAPITALI'!F35,"OK","Nuk Rakordon")</f>
        <v>OK</v>
      </c>
      <c r="R72" s="329"/>
      <c r="S72" s="355" t="str">
        <f>IF(S71='DETYRIMET DHE KAPITALI'!E35,"OK","Nuk Rakordon")</f>
        <v>OK</v>
      </c>
    </row>
    <row r="73" spans="2:19" ht="13.5" thickTop="1">
      <c r="B73" s="356" t="s">
        <v>398</v>
      </c>
      <c r="C73" s="335"/>
      <c r="D73" s="351"/>
      <c r="E73" s="353"/>
      <c r="F73" s="406"/>
      <c r="G73" s="406"/>
      <c r="H73" s="406"/>
      <c r="I73" s="406"/>
      <c r="J73" s="406"/>
      <c r="K73" s="407">
        <f t="shared" si="0"/>
        <v>0</v>
      </c>
      <c r="L73" s="329"/>
      <c r="M73" s="334" t="s">
        <v>396</v>
      </c>
      <c r="N73" s="334"/>
      <c r="O73" s="334"/>
      <c r="P73" s="334"/>
      <c r="Q73" s="334"/>
      <c r="R73" s="334"/>
      <c r="S73" s="334"/>
    </row>
    <row r="74" spans="2:19" ht="12.75">
      <c r="B74" s="356" t="s">
        <v>534</v>
      </c>
      <c r="C74" s="335"/>
      <c r="D74" s="351"/>
      <c r="E74" s="406">
        <f aca="true" t="shared" si="2" ref="E74:J74">E71+E72-E73</f>
        <v>0</v>
      </c>
      <c r="F74" s="406">
        <f t="shared" si="2"/>
        <v>0</v>
      </c>
      <c r="G74" s="406">
        <f t="shared" si="2"/>
        <v>352473</v>
      </c>
      <c r="H74" s="406">
        <f t="shared" si="2"/>
        <v>844323</v>
      </c>
      <c r="I74" s="406">
        <f t="shared" si="2"/>
        <v>67254</v>
      </c>
      <c r="J74" s="406">
        <f t="shared" si="2"/>
        <v>0</v>
      </c>
      <c r="K74" s="407">
        <f t="shared" si="0"/>
        <v>1264050</v>
      </c>
      <c r="L74" s="329"/>
      <c r="M74" s="334"/>
      <c r="N74" s="334"/>
      <c r="O74" s="334"/>
      <c r="P74" s="334"/>
      <c r="Q74" s="334"/>
      <c r="R74" s="334"/>
      <c r="S74" s="334"/>
    </row>
    <row r="75" spans="2:19" ht="13.5" thickBot="1">
      <c r="B75" s="398"/>
      <c r="C75" s="360"/>
      <c r="D75" s="361"/>
      <c r="E75" s="361"/>
      <c r="F75" s="412"/>
      <c r="G75" s="412"/>
      <c r="H75" s="412"/>
      <c r="I75" s="412"/>
      <c r="J75" s="412"/>
      <c r="K75" s="412"/>
      <c r="L75" s="329"/>
      <c r="M75" s="333" t="s">
        <v>399</v>
      </c>
      <c r="N75" s="333"/>
      <c r="O75" s="333"/>
      <c r="P75" s="334"/>
      <c r="Q75" s="334"/>
      <c r="R75" s="334"/>
      <c r="S75" s="334"/>
    </row>
    <row r="76" spans="2:19" ht="13.5" thickBot="1">
      <c r="B76" s="413" t="s">
        <v>511</v>
      </c>
      <c r="C76" s="414"/>
      <c r="D76" s="415"/>
      <c r="E76" s="416">
        <f aca="true" t="shared" si="3" ref="E76:J76">E66-E71</f>
        <v>0</v>
      </c>
      <c r="F76" s="416">
        <f t="shared" si="3"/>
        <v>0</v>
      </c>
      <c r="G76" s="416">
        <f t="shared" si="3"/>
        <v>472652</v>
      </c>
      <c r="H76" s="416">
        <f t="shared" si="3"/>
        <v>549429</v>
      </c>
      <c r="I76" s="416">
        <f t="shared" si="3"/>
        <v>72961</v>
      </c>
      <c r="J76" s="416">
        <f t="shared" si="3"/>
        <v>0</v>
      </c>
      <c r="K76" s="417">
        <f>SUM(E76:J76)</f>
        <v>1095042</v>
      </c>
      <c r="L76" s="329"/>
      <c r="M76" s="334" t="s">
        <v>400</v>
      </c>
      <c r="N76" s="334"/>
      <c r="O76" s="334"/>
      <c r="P76" s="334"/>
      <c r="Q76" s="334"/>
      <c r="R76" s="334"/>
      <c r="S76" s="334"/>
    </row>
    <row r="77" spans="2:19" ht="13.5" thickBot="1">
      <c r="B77" s="398"/>
      <c r="C77" s="360"/>
      <c r="D77" s="360"/>
      <c r="E77" s="360"/>
      <c r="F77" s="360"/>
      <c r="G77" s="360"/>
      <c r="H77" s="360"/>
      <c r="I77" s="360"/>
      <c r="J77" s="360"/>
      <c r="K77" s="362"/>
      <c r="L77" s="329"/>
      <c r="M77" s="334"/>
      <c r="N77" s="334"/>
      <c r="O77" s="334"/>
      <c r="P77" s="334"/>
      <c r="Q77" s="334"/>
      <c r="R77" s="334"/>
      <c r="S77" s="334"/>
    </row>
    <row r="78" spans="2:19" ht="14.25" thickBot="1" thickTop="1">
      <c r="B78" s="418" t="s">
        <v>535</v>
      </c>
      <c r="C78" s="419"/>
      <c r="D78" s="420"/>
      <c r="E78" s="400">
        <f aca="true" t="shared" si="4" ref="E78:J78">E69-E74</f>
        <v>0</v>
      </c>
      <c r="F78" s="400">
        <f t="shared" si="4"/>
        <v>0</v>
      </c>
      <c r="G78" s="400">
        <f>G69-G74</f>
        <v>577392</v>
      </c>
      <c r="H78" s="400">
        <f>H69-H74</f>
        <v>439543</v>
      </c>
      <c r="I78" s="400">
        <f t="shared" si="4"/>
        <v>263689</v>
      </c>
      <c r="J78" s="400">
        <f t="shared" si="4"/>
        <v>0</v>
      </c>
      <c r="K78" s="421">
        <f>SUM(E78:J78)</f>
        <v>1280624</v>
      </c>
      <c r="L78" s="329"/>
      <c r="M78" s="422"/>
      <c r="N78" s="423"/>
      <c r="O78" s="424"/>
      <c r="P78" s="592" t="s">
        <v>510</v>
      </c>
      <c r="Q78" s="593"/>
      <c r="R78" s="592" t="s">
        <v>528</v>
      </c>
      <c r="S78" s="594"/>
    </row>
    <row r="79" spans="2:19" ht="14.25" thickBot="1" thickTop="1">
      <c r="B79" s="329"/>
      <c r="C79" s="329"/>
      <c r="D79" s="329"/>
      <c r="E79" s="329"/>
      <c r="F79" s="329"/>
      <c r="G79" s="329"/>
      <c r="H79" s="329"/>
      <c r="I79" s="329"/>
      <c r="J79" s="329"/>
      <c r="K79" s="355" t="str">
        <f>IF(K76=AKTIVET!F41,"OK","Nuk Rakordon")</f>
        <v>OK</v>
      </c>
      <c r="L79" s="329"/>
      <c r="M79" s="342" t="s">
        <v>401</v>
      </c>
      <c r="N79" s="343"/>
      <c r="O79" s="344"/>
      <c r="P79" s="345"/>
      <c r="Q79" s="346"/>
      <c r="R79" s="345"/>
      <c r="S79" s="347"/>
    </row>
    <row r="80" spans="2:19" ht="14.25" thickBot="1" thickTop="1">
      <c r="B80" s="334" t="s">
        <v>403</v>
      </c>
      <c r="C80" s="334"/>
      <c r="D80" s="334"/>
      <c r="E80" s="334"/>
      <c r="F80" s="334"/>
      <c r="G80" s="334"/>
      <c r="H80" s="334"/>
      <c r="I80" s="334"/>
      <c r="J80" s="334"/>
      <c r="K80" s="355" t="str">
        <f>IF(K78=AKTIVET!E41,"OK","Nuk Rakordon")</f>
        <v>OK</v>
      </c>
      <c r="L80" s="329"/>
      <c r="M80" s="524" t="s">
        <v>68</v>
      </c>
      <c r="N80" s="525"/>
      <c r="O80" s="526"/>
      <c r="P80" s="360"/>
      <c r="Q80" s="361"/>
      <c r="R80" s="360"/>
      <c r="S80" s="362"/>
    </row>
    <row r="81" spans="2:19" ht="14.25" thickBot="1" thickTop="1">
      <c r="B81" s="334" t="s">
        <v>404</v>
      </c>
      <c r="C81" s="334"/>
      <c r="D81" s="334"/>
      <c r="E81" s="334"/>
      <c r="F81" s="334"/>
      <c r="G81" s="334"/>
      <c r="H81" s="334"/>
      <c r="I81" s="334"/>
      <c r="J81" s="334"/>
      <c r="K81" s="425"/>
      <c r="L81" s="329"/>
      <c r="M81" s="546" t="s">
        <v>402</v>
      </c>
      <c r="N81" s="547"/>
      <c r="O81" s="548"/>
      <c r="P81" s="336"/>
      <c r="Q81" s="390">
        <f>Q79+Q80</f>
        <v>0</v>
      </c>
      <c r="R81" s="336"/>
      <c r="S81" s="364">
        <f>S79+S80</f>
        <v>0</v>
      </c>
    </row>
    <row r="82" spans="2:19" ht="13.5" thickTop="1">
      <c r="B82" s="334" t="s">
        <v>405</v>
      </c>
      <c r="C82" s="334"/>
      <c r="D82" s="334"/>
      <c r="E82" s="334"/>
      <c r="F82" s="334"/>
      <c r="G82" s="334"/>
      <c r="H82" s="334"/>
      <c r="I82" s="334"/>
      <c r="J82" s="334"/>
      <c r="K82" s="425"/>
      <c r="L82" s="329"/>
      <c r="M82" s="329"/>
      <c r="N82" s="329"/>
      <c r="O82" s="329"/>
      <c r="P82" s="329"/>
      <c r="Q82" s="329"/>
      <c r="R82" s="329"/>
      <c r="S82" s="329"/>
    </row>
    <row r="83" spans="2:19" ht="12.75">
      <c r="B83" s="329"/>
      <c r="C83" s="329"/>
      <c r="D83" s="329"/>
      <c r="E83" s="329"/>
      <c r="F83" s="329"/>
      <c r="G83" s="329"/>
      <c r="H83" s="329"/>
      <c r="I83" s="329"/>
      <c r="J83" s="329"/>
      <c r="K83" s="329"/>
      <c r="L83" s="329"/>
      <c r="M83" s="333" t="s">
        <v>406</v>
      </c>
      <c r="N83" s="333"/>
      <c r="O83" s="333"/>
      <c r="P83" s="334"/>
      <c r="Q83" s="334"/>
      <c r="R83" s="334"/>
      <c r="S83" s="334"/>
    </row>
    <row r="84" spans="2:19" ht="12.75">
      <c r="B84" s="527" t="s">
        <v>408</v>
      </c>
      <c r="C84" s="527"/>
      <c r="D84" s="527"/>
      <c r="E84" s="329"/>
      <c r="F84" s="329"/>
      <c r="G84" s="329"/>
      <c r="H84" s="329"/>
      <c r="I84" s="329"/>
      <c r="J84" s="329"/>
      <c r="K84" s="329"/>
      <c r="L84" s="329"/>
      <c r="M84" s="334" t="s">
        <v>407</v>
      </c>
      <c r="N84" s="334"/>
      <c r="O84" s="334"/>
      <c r="P84" s="334"/>
      <c r="Q84" s="334"/>
      <c r="R84" s="334"/>
      <c r="S84" s="334"/>
    </row>
    <row r="85" spans="2:19" ht="13.5" thickBot="1">
      <c r="B85" s="334" t="s">
        <v>409</v>
      </c>
      <c r="C85" s="334"/>
      <c r="D85" s="334"/>
      <c r="E85" s="329"/>
      <c r="F85" s="329"/>
      <c r="G85" s="329"/>
      <c r="H85" s="329"/>
      <c r="I85" s="329"/>
      <c r="J85" s="329"/>
      <c r="K85" s="329"/>
      <c r="L85" s="329"/>
      <c r="M85" s="334"/>
      <c r="N85" s="334"/>
      <c r="O85" s="334"/>
      <c r="P85" s="334"/>
      <c r="Q85" s="334"/>
      <c r="R85" s="334"/>
      <c r="S85" s="334"/>
    </row>
    <row r="86" spans="2:19" ht="14.25" thickBot="1" thickTop="1">
      <c r="B86" s="329"/>
      <c r="C86" s="329"/>
      <c r="D86" s="329"/>
      <c r="E86" s="329"/>
      <c r="F86" s="329"/>
      <c r="G86" s="329"/>
      <c r="H86" s="329"/>
      <c r="I86" s="329"/>
      <c r="J86" s="329"/>
      <c r="K86" s="329"/>
      <c r="L86" s="329"/>
      <c r="M86" s="422"/>
      <c r="N86" s="423"/>
      <c r="O86" s="424"/>
      <c r="P86" s="592" t="s">
        <v>510</v>
      </c>
      <c r="Q86" s="593"/>
      <c r="R86" s="592" t="s">
        <v>528</v>
      </c>
      <c r="S86" s="594"/>
    </row>
    <row r="87" spans="2:19" ht="14.25" thickBot="1" thickTop="1">
      <c r="B87" s="422"/>
      <c r="C87" s="423"/>
      <c r="D87" s="424"/>
      <c r="E87" s="592" t="s">
        <v>510</v>
      </c>
      <c r="F87" s="593"/>
      <c r="G87" s="592" t="s">
        <v>528</v>
      </c>
      <c r="H87" s="594"/>
      <c r="I87" s="329"/>
      <c r="J87" s="329"/>
      <c r="K87" s="329"/>
      <c r="L87" s="329"/>
      <c r="M87" s="342" t="s">
        <v>410</v>
      </c>
      <c r="N87" s="343"/>
      <c r="O87" s="344"/>
      <c r="P87" s="377"/>
      <c r="Q87" s="346"/>
      <c r="R87" s="345"/>
      <c r="S87" s="347"/>
    </row>
    <row r="88" spans="2:19" ht="12.75">
      <c r="B88" s="543" t="s">
        <v>414</v>
      </c>
      <c r="C88" s="544"/>
      <c r="D88" s="545"/>
      <c r="E88" s="345"/>
      <c r="F88" s="346"/>
      <c r="G88" s="345"/>
      <c r="H88" s="347"/>
      <c r="I88" s="329"/>
      <c r="J88" s="329"/>
      <c r="K88" s="329"/>
      <c r="L88" s="329"/>
      <c r="M88" s="356" t="s">
        <v>411</v>
      </c>
      <c r="N88" s="335"/>
      <c r="O88" s="351"/>
      <c r="P88" s="378"/>
      <c r="Q88" s="353"/>
      <c r="R88" s="352"/>
      <c r="S88" s="354"/>
    </row>
    <row r="89" spans="2:19" ht="12.75">
      <c r="B89" s="521" t="s">
        <v>416</v>
      </c>
      <c r="C89" s="522"/>
      <c r="D89" s="523"/>
      <c r="E89" s="352"/>
      <c r="F89" s="353"/>
      <c r="G89" s="352"/>
      <c r="H89" s="354"/>
      <c r="I89" s="329"/>
      <c r="J89" s="329"/>
      <c r="K89" s="329"/>
      <c r="L89" s="329"/>
      <c r="M89" s="356" t="s">
        <v>412</v>
      </c>
      <c r="N89" s="335"/>
      <c r="O89" s="351"/>
      <c r="P89" s="378"/>
      <c r="Q89" s="353">
        <v>21494809</v>
      </c>
      <c r="R89" s="352"/>
      <c r="S89" s="354">
        <v>13142718</v>
      </c>
    </row>
    <row r="90" spans="2:19" ht="13.5" thickBot="1">
      <c r="B90" s="521" t="s">
        <v>417</v>
      </c>
      <c r="C90" s="522"/>
      <c r="D90" s="523"/>
      <c r="E90" s="352"/>
      <c r="F90" s="353">
        <v>2139931</v>
      </c>
      <c r="G90" s="352"/>
      <c r="H90" s="354">
        <f>1433369+307373</f>
        <v>1740742</v>
      </c>
      <c r="I90" s="329"/>
      <c r="J90" s="329"/>
      <c r="K90" s="329"/>
      <c r="L90" s="329"/>
      <c r="M90" s="357" t="s">
        <v>413</v>
      </c>
      <c r="N90" s="358"/>
      <c r="O90" s="359"/>
      <c r="P90" s="396"/>
      <c r="Q90" s="361"/>
      <c r="R90" s="360"/>
      <c r="S90" s="362"/>
    </row>
    <row r="91" spans="2:19" ht="13.5" thickBot="1">
      <c r="B91" s="350" t="s">
        <v>419</v>
      </c>
      <c r="C91" s="352"/>
      <c r="D91" s="353"/>
      <c r="E91" s="352"/>
      <c r="F91" s="353">
        <v>9736147</v>
      </c>
      <c r="G91" s="352"/>
      <c r="H91" s="354">
        <v>2665531</v>
      </c>
      <c r="I91" s="329"/>
      <c r="J91" s="329"/>
      <c r="K91" s="329"/>
      <c r="L91" s="329"/>
      <c r="M91" s="546" t="s">
        <v>415</v>
      </c>
      <c r="N91" s="547"/>
      <c r="O91" s="548"/>
      <c r="P91" s="336"/>
      <c r="Q91" s="400">
        <f>SUM(Q87:Q90)</f>
        <v>21494809</v>
      </c>
      <c r="R91" s="336"/>
      <c r="S91" s="364">
        <f>SUM(S87:S90)</f>
        <v>13142718</v>
      </c>
    </row>
    <row r="92" spans="2:19" ht="14.25" thickBot="1" thickTop="1">
      <c r="B92" s="350" t="s">
        <v>506</v>
      </c>
      <c r="C92" s="352"/>
      <c r="D92" s="353"/>
      <c r="E92" s="352"/>
      <c r="F92" s="353"/>
      <c r="G92" s="352"/>
      <c r="H92" s="354"/>
      <c r="I92" s="329"/>
      <c r="J92" s="329"/>
      <c r="K92" s="329"/>
      <c r="L92" s="329"/>
      <c r="M92" s="334"/>
      <c r="N92" s="334"/>
      <c r="O92" s="334"/>
      <c r="P92" s="334"/>
      <c r="Q92" s="355" t="str">
        <f>IF(Q91='Pasq. te ardhura shpenzime'!F7+'Pasq. te ardhura shpenzime'!F8,"OK","Nuk Rakordon")</f>
        <v>OK</v>
      </c>
      <c r="R92" s="334"/>
      <c r="S92" s="355" t="str">
        <f>IF(S91='Pasq. te ardhura shpenzime'!E7+'Pasq. te ardhura shpenzime'!E8,"OK","Nuk Rakordon")</f>
        <v>OK</v>
      </c>
    </row>
    <row r="93" spans="2:19" ht="14.25" thickBot="1" thickTop="1">
      <c r="B93" s="531" t="s">
        <v>420</v>
      </c>
      <c r="C93" s="532"/>
      <c r="D93" s="533"/>
      <c r="E93" s="399"/>
      <c r="F93" s="400">
        <f>SUM(F88:F92)</f>
        <v>11876078</v>
      </c>
      <c r="G93" s="399"/>
      <c r="H93" s="401">
        <f>SUM(H88:H92)</f>
        <v>4406273</v>
      </c>
      <c r="I93" s="329"/>
      <c r="J93" s="329"/>
      <c r="K93" s="329"/>
      <c r="L93" s="329"/>
      <c r="M93" s="334" t="s">
        <v>418</v>
      </c>
      <c r="N93" s="334"/>
      <c r="O93" s="334"/>
      <c r="P93" s="334"/>
      <c r="Q93" s="334"/>
      <c r="R93" s="334"/>
      <c r="S93" s="334"/>
    </row>
    <row r="94" spans="2:19" ht="13.5" thickTop="1">
      <c r="B94" s="329"/>
      <c r="C94" s="329"/>
      <c r="D94" s="329"/>
      <c r="E94" s="329"/>
      <c r="F94" s="329"/>
      <c r="G94" s="329"/>
      <c r="H94" s="329"/>
      <c r="I94" s="329"/>
      <c r="J94" s="329"/>
      <c r="K94" s="329"/>
      <c r="L94" s="329"/>
      <c r="M94" s="329"/>
      <c r="N94" s="329"/>
      <c r="O94" s="329"/>
      <c r="P94" s="329"/>
      <c r="Q94" s="329"/>
      <c r="R94" s="329"/>
      <c r="S94" s="329"/>
    </row>
    <row r="95" spans="2:19" ht="12.75">
      <c r="B95" s="333" t="s">
        <v>422</v>
      </c>
      <c r="C95" s="333"/>
      <c r="D95" s="333"/>
      <c r="E95" s="334"/>
      <c r="F95" s="334"/>
      <c r="G95" s="334"/>
      <c r="H95" s="334"/>
      <c r="I95" s="329"/>
      <c r="J95" s="329"/>
      <c r="K95" s="329"/>
      <c r="L95" s="329"/>
      <c r="M95" s="333" t="s">
        <v>421</v>
      </c>
      <c r="N95" s="333"/>
      <c r="O95" s="333"/>
      <c r="P95" s="334"/>
      <c r="Q95" s="334"/>
      <c r="R95" s="334"/>
      <c r="S95" s="334"/>
    </row>
    <row r="96" spans="2:19" ht="13.5" thickBot="1">
      <c r="B96" s="334" t="s">
        <v>423</v>
      </c>
      <c r="C96" s="334"/>
      <c r="D96" s="334"/>
      <c r="E96" s="334"/>
      <c r="F96" s="334"/>
      <c r="G96" s="334"/>
      <c r="H96" s="334"/>
      <c r="I96" s="329"/>
      <c r="J96" s="329"/>
      <c r="K96" s="329"/>
      <c r="L96" s="329"/>
      <c r="M96" s="334"/>
      <c r="N96" s="334"/>
      <c r="O96" s="334"/>
      <c r="P96" s="334"/>
      <c r="Q96" s="334"/>
      <c r="R96" s="334"/>
      <c r="S96" s="334"/>
    </row>
    <row r="97" spans="2:19" ht="14.25" thickBot="1" thickTop="1">
      <c r="B97" s="334"/>
      <c r="C97" s="334"/>
      <c r="D97" s="334"/>
      <c r="E97" s="334"/>
      <c r="F97" s="334"/>
      <c r="G97" s="334"/>
      <c r="H97" s="334"/>
      <c r="I97" s="329"/>
      <c r="J97" s="329"/>
      <c r="K97" s="329"/>
      <c r="L97" s="329"/>
      <c r="M97" s="534"/>
      <c r="N97" s="535"/>
      <c r="O97" s="536"/>
      <c r="P97" s="592" t="s">
        <v>510</v>
      </c>
      <c r="Q97" s="593"/>
      <c r="R97" s="597" t="s">
        <v>528</v>
      </c>
      <c r="S97" s="594"/>
    </row>
    <row r="98" spans="2:19" ht="14.25" thickBot="1" thickTop="1">
      <c r="B98" s="422"/>
      <c r="C98" s="423"/>
      <c r="D98" s="424"/>
      <c r="E98" s="592" t="s">
        <v>510</v>
      </c>
      <c r="F98" s="593"/>
      <c r="G98" s="592" t="s">
        <v>528</v>
      </c>
      <c r="H98" s="594"/>
      <c r="I98" s="329"/>
      <c r="J98" s="329"/>
      <c r="K98" s="329"/>
      <c r="L98" s="329"/>
      <c r="M98" s="537" t="s">
        <v>18</v>
      </c>
      <c r="N98" s="538"/>
      <c r="O98" s="539"/>
      <c r="P98" s="426"/>
      <c r="Q98" s="427"/>
      <c r="R98" s="426"/>
      <c r="S98" s="417"/>
    </row>
    <row r="99" spans="2:19" ht="13.5" thickBot="1">
      <c r="B99" s="342" t="s">
        <v>425</v>
      </c>
      <c r="C99" s="343"/>
      <c r="D99" s="344"/>
      <c r="E99" s="345"/>
      <c r="F99" s="346"/>
      <c r="G99" s="345"/>
      <c r="H99" s="347"/>
      <c r="I99" s="329"/>
      <c r="J99" s="329"/>
      <c r="K99" s="329"/>
      <c r="L99" s="329"/>
      <c r="M99" s="546" t="s">
        <v>424</v>
      </c>
      <c r="N99" s="547"/>
      <c r="O99" s="547"/>
      <c r="P99" s="336"/>
      <c r="Q99" s="336">
        <f>Q98</f>
        <v>0</v>
      </c>
      <c r="R99" s="336"/>
      <c r="S99" s="364">
        <f>S98</f>
        <v>0</v>
      </c>
    </row>
    <row r="100" spans="2:19" ht="13.5" thickTop="1">
      <c r="B100" s="350"/>
      <c r="C100" s="335" t="s">
        <v>427</v>
      </c>
      <c r="D100" s="351"/>
      <c r="E100" s="352"/>
      <c r="F100" s="353"/>
      <c r="G100" s="352"/>
      <c r="H100" s="354"/>
      <c r="I100" s="329"/>
      <c r="J100" s="329"/>
      <c r="K100" s="329"/>
      <c r="L100" s="329"/>
      <c r="M100" s="329"/>
      <c r="N100" s="329"/>
      <c r="O100" s="329"/>
      <c r="P100" s="329"/>
      <c r="Q100" s="329"/>
      <c r="R100" s="329"/>
      <c r="S100" s="329"/>
    </row>
    <row r="101" spans="2:19" ht="12.75">
      <c r="B101" s="350"/>
      <c r="C101" s="335" t="s">
        <v>429</v>
      </c>
      <c r="D101" s="351"/>
      <c r="E101" s="352"/>
      <c r="F101" s="353"/>
      <c r="G101" s="352"/>
      <c r="H101" s="354"/>
      <c r="I101" s="329"/>
      <c r="J101" s="329"/>
      <c r="K101" s="329"/>
      <c r="L101" s="329"/>
      <c r="M101" s="333" t="s">
        <v>448</v>
      </c>
      <c r="N101" s="333"/>
      <c r="O101" s="333"/>
      <c r="P101" s="334"/>
      <c r="Q101" s="334"/>
      <c r="R101" s="334"/>
      <c r="S101" s="334"/>
    </row>
    <row r="102" spans="2:19" ht="12.75">
      <c r="B102" s="350"/>
      <c r="C102" s="335" t="s">
        <v>240</v>
      </c>
      <c r="D102" s="351"/>
      <c r="E102" s="352"/>
      <c r="F102" s="353">
        <v>300000</v>
      </c>
      <c r="G102" s="352"/>
      <c r="H102" s="354">
        <v>270000</v>
      </c>
      <c r="I102" s="329"/>
      <c r="J102" s="329"/>
      <c r="K102" s="329"/>
      <c r="L102" s="329"/>
      <c r="M102" s="368" t="s">
        <v>450</v>
      </c>
      <c r="N102" s="368"/>
      <c r="O102" s="368"/>
      <c r="P102" s="334"/>
      <c r="Q102" s="334"/>
      <c r="R102" s="334"/>
      <c r="S102" s="334"/>
    </row>
    <row r="103" spans="2:19" ht="13.5" thickBot="1">
      <c r="B103" s="350"/>
      <c r="C103" s="335" t="s">
        <v>430</v>
      </c>
      <c r="D103" s="351"/>
      <c r="E103" s="352"/>
      <c r="F103" s="353"/>
      <c r="G103" s="352"/>
      <c r="H103" s="354"/>
      <c r="I103" s="329"/>
      <c r="J103" s="329"/>
      <c r="K103" s="329"/>
      <c r="L103" s="329"/>
      <c r="M103" s="334"/>
      <c r="N103" s="334"/>
      <c r="O103" s="334"/>
      <c r="P103" s="334"/>
      <c r="Q103" s="334"/>
      <c r="R103" s="334"/>
      <c r="S103" s="334"/>
    </row>
    <row r="104" spans="2:19" ht="14.25" thickBot="1" thickTop="1">
      <c r="B104" s="350"/>
      <c r="C104" s="335" t="s">
        <v>432</v>
      </c>
      <c r="D104" s="351"/>
      <c r="E104" s="352"/>
      <c r="F104" s="353"/>
      <c r="G104" s="352"/>
      <c r="H104" s="354"/>
      <c r="I104" s="329"/>
      <c r="J104" s="329"/>
      <c r="K104" s="329"/>
      <c r="L104" s="329"/>
      <c r="M104" s="422"/>
      <c r="N104" s="423"/>
      <c r="O104" s="424"/>
      <c r="P104" s="592" t="s">
        <v>510</v>
      </c>
      <c r="Q104" s="593"/>
      <c r="R104" s="592" t="s">
        <v>528</v>
      </c>
      <c r="S104" s="594"/>
    </row>
    <row r="105" spans="2:19" ht="12.75">
      <c r="B105" s="350"/>
      <c r="C105" s="335" t="s">
        <v>434</v>
      </c>
      <c r="D105" s="351"/>
      <c r="E105" s="352"/>
      <c r="F105" s="353">
        <v>29255</v>
      </c>
      <c r="G105" s="352"/>
      <c r="H105" s="354">
        <v>9200</v>
      </c>
      <c r="I105" s="329"/>
      <c r="J105" s="329"/>
      <c r="K105" s="329"/>
      <c r="L105" s="329"/>
      <c r="M105" s="342" t="s">
        <v>454</v>
      </c>
      <c r="N105" s="343"/>
      <c r="O105" s="343"/>
      <c r="P105" s="345"/>
      <c r="Q105" s="345"/>
      <c r="R105" s="345"/>
      <c r="S105" s="347"/>
    </row>
    <row r="106" spans="2:19" ht="12.75">
      <c r="B106" s="350"/>
      <c r="C106" s="335" t="s">
        <v>503</v>
      </c>
      <c r="D106" s="351"/>
      <c r="E106" s="352"/>
      <c r="F106" s="353"/>
      <c r="G106" s="352"/>
      <c r="H106" s="354"/>
      <c r="I106" s="329"/>
      <c r="J106" s="329"/>
      <c r="K106" s="329"/>
      <c r="L106" s="329"/>
      <c r="M106" s="350"/>
      <c r="N106" s="335" t="s">
        <v>456</v>
      </c>
      <c r="O106" s="335"/>
      <c r="P106" s="352"/>
      <c r="Q106" s="352"/>
      <c r="R106" s="352"/>
      <c r="S106" s="354"/>
    </row>
    <row r="107" spans="2:19" ht="12.75">
      <c r="B107" s="350"/>
      <c r="C107" s="335" t="s">
        <v>437</v>
      </c>
      <c r="D107" s="351"/>
      <c r="E107" s="352"/>
      <c r="F107" s="353"/>
      <c r="G107" s="352"/>
      <c r="H107" s="354"/>
      <c r="I107" s="329"/>
      <c r="J107" s="329"/>
      <c r="K107" s="329"/>
      <c r="L107" s="329"/>
      <c r="M107" s="350"/>
      <c r="N107" s="335" t="s">
        <v>457</v>
      </c>
      <c r="O107" s="335"/>
      <c r="P107" s="352"/>
      <c r="Q107" s="352">
        <v>1</v>
      </c>
      <c r="R107" s="352"/>
      <c r="S107" s="354">
        <v>7</v>
      </c>
    </row>
    <row r="108" spans="2:19" ht="12.75">
      <c r="B108" s="350"/>
      <c r="C108" s="335" t="s">
        <v>439</v>
      </c>
      <c r="D108" s="351"/>
      <c r="E108" s="352"/>
      <c r="F108" s="353">
        <v>52091</v>
      </c>
      <c r="G108" s="352"/>
      <c r="H108" s="354">
        <v>168591</v>
      </c>
      <c r="I108" s="329"/>
      <c r="J108" s="329"/>
      <c r="K108" s="329"/>
      <c r="L108" s="329"/>
      <c r="M108" s="540" t="s">
        <v>459</v>
      </c>
      <c r="N108" s="541"/>
      <c r="O108" s="541"/>
      <c r="P108" s="381"/>
      <c r="Q108" s="381">
        <f>Q106+Q107</f>
        <v>1</v>
      </c>
      <c r="R108" s="381"/>
      <c r="S108" s="382">
        <f>S106+S107</f>
        <v>7</v>
      </c>
    </row>
    <row r="109" spans="2:19" ht="12.75">
      <c r="B109" s="350"/>
      <c r="C109" s="335" t="s">
        <v>441</v>
      </c>
      <c r="D109" s="351"/>
      <c r="E109" s="352"/>
      <c r="F109" s="353">
        <v>323989</v>
      </c>
      <c r="G109" s="352"/>
      <c r="H109" s="354">
        <v>163779</v>
      </c>
      <c r="I109" s="329"/>
      <c r="J109" s="329"/>
      <c r="K109" s="329"/>
      <c r="L109" s="329"/>
      <c r="M109" s="356" t="s">
        <v>461</v>
      </c>
      <c r="N109" s="335"/>
      <c r="O109" s="335"/>
      <c r="P109" s="352"/>
      <c r="Q109" s="352"/>
      <c r="R109" s="352"/>
      <c r="S109" s="354"/>
    </row>
    <row r="110" spans="2:19" ht="12.75">
      <c r="B110" s="350"/>
      <c r="C110" s="335" t="s">
        <v>443</v>
      </c>
      <c r="D110" s="351"/>
      <c r="E110" s="352"/>
      <c r="F110" s="353">
        <v>949704</v>
      </c>
      <c r="G110" s="352"/>
      <c r="H110" s="354">
        <v>1025503</v>
      </c>
      <c r="I110" s="329"/>
      <c r="J110" s="329"/>
      <c r="K110" s="329"/>
      <c r="L110" s="329"/>
      <c r="M110" s="350"/>
      <c r="N110" s="335" t="s">
        <v>463</v>
      </c>
      <c r="O110" s="335"/>
      <c r="P110" s="352"/>
      <c r="Q110" s="352">
        <v>-14963</v>
      </c>
      <c r="R110" s="352"/>
      <c r="S110" s="354">
        <v>24010</v>
      </c>
    </row>
    <row r="111" spans="2:19" ht="12.75">
      <c r="B111" s="350"/>
      <c r="C111" s="335" t="s">
        <v>445</v>
      </c>
      <c r="D111" s="351"/>
      <c r="E111" s="352"/>
      <c r="F111" s="353">
        <v>100965</v>
      </c>
      <c r="G111" s="352"/>
      <c r="H111" s="354">
        <v>114293</v>
      </c>
      <c r="I111" s="329"/>
      <c r="J111" s="329"/>
      <c r="K111" s="329"/>
      <c r="L111" s="329"/>
      <c r="M111" s="350"/>
      <c r="N111" s="335" t="s">
        <v>465</v>
      </c>
      <c r="O111" s="335"/>
      <c r="P111" s="352"/>
      <c r="Q111" s="352"/>
      <c r="R111" s="352"/>
      <c r="S111" s="354"/>
    </row>
    <row r="112" spans="2:19" ht="12.75">
      <c r="B112" s="350"/>
      <c r="C112" s="335" t="s">
        <v>446</v>
      </c>
      <c r="D112" s="351"/>
      <c r="E112" s="352"/>
      <c r="F112" s="353"/>
      <c r="G112" s="352"/>
      <c r="H112" s="354"/>
      <c r="I112" s="329"/>
      <c r="J112" s="329"/>
      <c r="K112" s="329"/>
      <c r="L112" s="329"/>
      <c r="M112" s="540" t="s">
        <v>467</v>
      </c>
      <c r="N112" s="541"/>
      <c r="O112" s="541"/>
      <c r="P112" s="381"/>
      <c r="Q112" s="381">
        <f>Q110+Q111</f>
        <v>-14963</v>
      </c>
      <c r="R112" s="381"/>
      <c r="S112" s="382">
        <f>S110+S111</f>
        <v>24010</v>
      </c>
    </row>
    <row r="113" spans="2:19" ht="13.5" thickBot="1">
      <c r="B113" s="350"/>
      <c r="C113" s="335" t="s">
        <v>447</v>
      </c>
      <c r="D113" s="351"/>
      <c r="E113" s="352"/>
      <c r="F113" s="353"/>
      <c r="G113" s="352"/>
      <c r="H113" s="354"/>
      <c r="I113" s="329"/>
      <c r="J113" s="329"/>
      <c r="K113" s="329"/>
      <c r="L113" s="329"/>
      <c r="M113" s="598" t="s">
        <v>469</v>
      </c>
      <c r="N113" s="599"/>
      <c r="O113" s="599"/>
      <c r="P113" s="336"/>
      <c r="Q113" s="336">
        <f>Q108+Q112</f>
        <v>-14962</v>
      </c>
      <c r="R113" s="336"/>
      <c r="S113" s="364">
        <f>S108+S112</f>
        <v>24017</v>
      </c>
    </row>
    <row r="114" spans="2:19" ht="14.25" thickBot="1" thickTop="1">
      <c r="B114" s="350"/>
      <c r="C114" s="335" t="s">
        <v>449</v>
      </c>
      <c r="D114" s="351"/>
      <c r="E114" s="352"/>
      <c r="F114" s="353"/>
      <c r="G114" s="352"/>
      <c r="H114" s="354"/>
      <c r="I114" s="329"/>
      <c r="J114" s="329"/>
      <c r="K114" s="329"/>
      <c r="L114" s="329"/>
      <c r="M114" s="334"/>
      <c r="N114" s="334"/>
      <c r="O114" s="334"/>
      <c r="P114" s="334"/>
      <c r="Q114" s="355" t="str">
        <f>IF(Q113='Pasq. te ardhura shpenzime'!F27,"OK","Nuk Rakordon")</f>
        <v>OK</v>
      </c>
      <c r="R114" s="334"/>
      <c r="S114" s="355" t="str">
        <f>IF(S113='Pasq. te ardhura shpenzime'!E27,"OK","Nuk Rakordon")</f>
        <v>OK</v>
      </c>
    </row>
    <row r="115" spans="2:19" ht="13.5" thickTop="1">
      <c r="B115" s="350"/>
      <c r="C115" s="335" t="s">
        <v>451</v>
      </c>
      <c r="D115" s="351"/>
      <c r="E115" s="352"/>
      <c r="F115" s="353"/>
      <c r="G115" s="352"/>
      <c r="H115" s="354"/>
      <c r="I115" s="329"/>
      <c r="J115" s="329"/>
      <c r="K115" s="329"/>
      <c r="L115" s="329"/>
      <c r="M115" s="333" t="s">
        <v>473</v>
      </c>
      <c r="N115" s="333"/>
      <c r="O115" s="333"/>
      <c r="P115" s="334"/>
      <c r="Q115" s="334"/>
      <c r="R115" s="334"/>
      <c r="S115" s="334"/>
    </row>
    <row r="116" spans="2:19" ht="12.75">
      <c r="B116" s="540" t="s">
        <v>452</v>
      </c>
      <c r="C116" s="541"/>
      <c r="D116" s="542"/>
      <c r="E116" s="381"/>
      <c r="F116" s="428">
        <f>SUM(F100:F115)</f>
        <v>1756004</v>
      </c>
      <c r="G116" s="381"/>
      <c r="H116" s="382">
        <f>SUM(H100:H115)</f>
        <v>1751366</v>
      </c>
      <c r="I116" s="329"/>
      <c r="J116" s="329"/>
      <c r="K116" s="329"/>
      <c r="L116" s="329"/>
      <c r="M116" s="334" t="s">
        <v>475</v>
      </c>
      <c r="N116" s="334"/>
      <c r="O116" s="334"/>
      <c r="P116" s="334"/>
      <c r="Q116" s="334"/>
      <c r="R116" s="334"/>
      <c r="S116" s="334"/>
    </row>
    <row r="117" spans="2:19" ht="13.5" thickBot="1">
      <c r="B117" s="356" t="s">
        <v>453</v>
      </c>
      <c r="C117" s="335"/>
      <c r="D117" s="351"/>
      <c r="E117" s="352"/>
      <c r="F117" s="353"/>
      <c r="G117" s="352"/>
      <c r="H117" s="354"/>
      <c r="I117" s="329"/>
      <c r="J117" s="329"/>
      <c r="K117" s="329"/>
      <c r="L117" s="329"/>
      <c r="M117" s="334"/>
      <c r="N117" s="334"/>
      <c r="O117" s="334"/>
      <c r="P117" s="334"/>
      <c r="Q117" s="334"/>
      <c r="R117" s="334"/>
      <c r="S117" s="334"/>
    </row>
    <row r="118" spans="2:19" ht="14.25" thickBot="1" thickTop="1">
      <c r="B118" s="350"/>
      <c r="C118" s="335" t="s">
        <v>455</v>
      </c>
      <c r="D118" s="351"/>
      <c r="E118" s="352"/>
      <c r="F118" s="353">
        <v>705028</v>
      </c>
      <c r="G118" s="352"/>
      <c r="H118" s="354">
        <v>982383</v>
      </c>
      <c r="I118" s="329"/>
      <c r="J118" s="329"/>
      <c r="K118" s="329"/>
      <c r="L118" s="329"/>
      <c r="M118" s="422"/>
      <c r="N118" s="423"/>
      <c r="O118" s="424"/>
      <c r="P118" s="592" t="s">
        <v>510</v>
      </c>
      <c r="Q118" s="593"/>
      <c r="R118" s="592" t="s">
        <v>528</v>
      </c>
      <c r="S118" s="594"/>
    </row>
    <row r="119" spans="1:19" ht="12.75">
      <c r="A119" s="49"/>
      <c r="B119" s="350"/>
      <c r="C119" s="335" t="s">
        <v>342</v>
      </c>
      <c r="D119" s="351"/>
      <c r="E119" s="352"/>
      <c r="F119" s="353">
        <v>2088680</v>
      </c>
      <c r="G119" s="352"/>
      <c r="H119" s="354">
        <v>3327222</v>
      </c>
      <c r="I119" s="334"/>
      <c r="J119" s="329"/>
      <c r="K119" s="329"/>
      <c r="L119" s="329"/>
      <c r="M119" s="342" t="s">
        <v>477</v>
      </c>
      <c r="N119" s="343"/>
      <c r="O119" s="344"/>
      <c r="P119" s="345"/>
      <c r="Q119" s="346">
        <v>2600218</v>
      </c>
      <c r="R119" s="345"/>
      <c r="S119" s="347">
        <v>-368802</v>
      </c>
    </row>
    <row r="120" spans="1:19" ht="12.75">
      <c r="A120" s="49"/>
      <c r="B120" s="350"/>
      <c r="C120" s="335" t="s">
        <v>458</v>
      </c>
      <c r="D120" s="351"/>
      <c r="E120" s="352"/>
      <c r="F120" s="353">
        <v>94360</v>
      </c>
      <c r="G120" s="352"/>
      <c r="H120" s="354">
        <v>78840</v>
      </c>
      <c r="I120" s="334"/>
      <c r="J120" s="329"/>
      <c r="K120" s="329"/>
      <c r="L120" s="329"/>
      <c r="M120" s="356" t="s">
        <v>479</v>
      </c>
      <c r="N120" s="335"/>
      <c r="O120" s="351"/>
      <c r="P120" s="352"/>
      <c r="Q120" s="353"/>
      <c r="R120" s="352"/>
      <c r="S120" s="354"/>
    </row>
    <row r="121" spans="1:19" ht="12.75">
      <c r="A121" s="49"/>
      <c r="B121" s="429"/>
      <c r="C121" s="430" t="s">
        <v>460</v>
      </c>
      <c r="D121" s="431"/>
      <c r="E121" s="392"/>
      <c r="F121" s="432"/>
      <c r="G121" s="392"/>
      <c r="H121" s="393"/>
      <c r="I121" s="334"/>
      <c r="J121" s="329"/>
      <c r="K121" s="329"/>
      <c r="L121" s="329"/>
      <c r="M121" s="350"/>
      <c r="N121" s="335" t="s">
        <v>481</v>
      </c>
      <c r="O121" s="351"/>
      <c r="P121" s="352"/>
      <c r="Q121" s="353"/>
      <c r="R121" s="352"/>
      <c r="S121" s="354"/>
    </row>
    <row r="122" spans="1:19" ht="12.75">
      <c r="A122" s="49"/>
      <c r="B122" s="540" t="s">
        <v>462</v>
      </c>
      <c r="C122" s="541"/>
      <c r="D122" s="542"/>
      <c r="E122" s="352"/>
      <c r="F122" s="353">
        <f>SUM(F118:F121)</f>
        <v>2888068</v>
      </c>
      <c r="G122" s="352"/>
      <c r="H122" s="354">
        <f>SUM(H118:H121)</f>
        <v>4388445</v>
      </c>
      <c r="I122" s="334"/>
      <c r="J122" s="329"/>
      <c r="K122" s="329"/>
      <c r="L122" s="329"/>
      <c r="M122" s="350"/>
      <c r="N122" s="335" t="s">
        <v>482</v>
      </c>
      <c r="O122" s="351"/>
      <c r="P122" s="352"/>
      <c r="Q122" s="353"/>
      <c r="R122" s="352"/>
      <c r="S122" s="354"/>
    </row>
    <row r="123" spans="1:19" ht="12.75">
      <c r="A123" s="49"/>
      <c r="B123" s="433" t="s">
        <v>464</v>
      </c>
      <c r="C123" s="434"/>
      <c r="D123" s="435"/>
      <c r="E123" s="381"/>
      <c r="F123" s="428"/>
      <c r="G123" s="381"/>
      <c r="H123" s="382"/>
      <c r="I123" s="334"/>
      <c r="J123" s="329"/>
      <c r="K123" s="329"/>
      <c r="L123" s="329"/>
      <c r="M123" s="350"/>
      <c r="N123" s="335" t="s">
        <v>483</v>
      </c>
      <c r="O123" s="351"/>
      <c r="P123" s="352"/>
      <c r="Q123" s="353"/>
      <c r="R123" s="352"/>
      <c r="S123" s="354"/>
    </row>
    <row r="124" spans="1:19" ht="12.75">
      <c r="A124" s="49"/>
      <c r="B124" s="528" t="s">
        <v>466</v>
      </c>
      <c r="C124" s="529"/>
      <c r="D124" s="530"/>
      <c r="E124" s="381"/>
      <c r="F124" s="428">
        <v>27800</v>
      </c>
      <c r="G124" s="381"/>
      <c r="H124" s="382">
        <v>59633</v>
      </c>
      <c r="I124" s="334"/>
      <c r="J124" s="329"/>
      <c r="K124" s="329"/>
      <c r="L124" s="329"/>
      <c r="M124" s="350"/>
      <c r="N124" s="335" t="s">
        <v>485</v>
      </c>
      <c r="O124" s="351"/>
      <c r="P124" s="352"/>
      <c r="Q124" s="353"/>
      <c r="R124" s="352"/>
      <c r="S124" s="354"/>
    </row>
    <row r="125" spans="1:19" ht="12.75">
      <c r="A125" s="49"/>
      <c r="B125" s="521" t="s">
        <v>468</v>
      </c>
      <c r="C125" s="522"/>
      <c r="D125" s="523"/>
      <c r="E125" s="352"/>
      <c r="F125" s="353"/>
      <c r="G125" s="352"/>
      <c r="H125" s="354"/>
      <c r="I125" s="334"/>
      <c r="J125" s="329"/>
      <c r="K125" s="329"/>
      <c r="L125" s="329"/>
      <c r="M125" s="350"/>
      <c r="N125" s="335" t="s">
        <v>487</v>
      </c>
      <c r="O125" s="351"/>
      <c r="P125" s="352"/>
      <c r="Q125" s="353">
        <v>627102</v>
      </c>
      <c r="R125" s="352"/>
      <c r="S125" s="354">
        <v>464950</v>
      </c>
    </row>
    <row r="126" spans="1:19" ht="12.75">
      <c r="A126" s="49"/>
      <c r="B126" s="350"/>
      <c r="C126" s="522" t="s">
        <v>470</v>
      </c>
      <c r="D126" s="523"/>
      <c r="E126" s="352"/>
      <c r="F126" s="353"/>
      <c r="G126" s="352"/>
      <c r="H126" s="354"/>
      <c r="I126" s="334"/>
      <c r="J126" s="329"/>
      <c r="K126" s="329"/>
      <c r="L126" s="329"/>
      <c r="M126" s="350"/>
      <c r="N126" s="352" t="s">
        <v>489</v>
      </c>
      <c r="O126" s="353"/>
      <c r="P126" s="352"/>
      <c r="Q126" s="353"/>
      <c r="R126" s="352"/>
      <c r="S126" s="354"/>
    </row>
    <row r="127" spans="1:19" ht="12.75">
      <c r="A127" s="49"/>
      <c r="B127" s="350"/>
      <c r="C127" s="522" t="s">
        <v>471</v>
      </c>
      <c r="D127" s="523"/>
      <c r="E127" s="352"/>
      <c r="F127" s="353"/>
      <c r="G127" s="352"/>
      <c r="H127" s="354"/>
      <c r="I127" s="334"/>
      <c r="J127" s="329"/>
      <c r="K127" s="329"/>
      <c r="L127" s="329"/>
      <c r="M127" s="350"/>
      <c r="N127" s="335" t="s">
        <v>491</v>
      </c>
      <c r="O127" s="351"/>
      <c r="P127" s="352"/>
      <c r="Q127" s="353"/>
      <c r="R127" s="352"/>
      <c r="S127" s="354"/>
    </row>
    <row r="128" spans="1:19" ht="12.75">
      <c r="A128" s="49"/>
      <c r="B128" s="528" t="s">
        <v>472</v>
      </c>
      <c r="C128" s="529"/>
      <c r="D128" s="530"/>
      <c r="E128" s="381"/>
      <c r="F128" s="428">
        <f>F126+F127</f>
        <v>0</v>
      </c>
      <c r="G128" s="381"/>
      <c r="H128" s="382">
        <f>H126+H127</f>
        <v>0</v>
      </c>
      <c r="I128" s="334"/>
      <c r="J128" s="329"/>
      <c r="K128" s="329"/>
      <c r="L128" s="329"/>
      <c r="M128" s="356" t="s">
        <v>493</v>
      </c>
      <c r="N128" s="335"/>
      <c r="O128" s="351"/>
      <c r="P128" s="352"/>
      <c r="Q128" s="353"/>
      <c r="R128" s="352"/>
      <c r="S128" s="354"/>
    </row>
    <row r="129" spans="1:19" ht="13.5" thickBot="1">
      <c r="A129" s="49"/>
      <c r="B129" s="524" t="s">
        <v>474</v>
      </c>
      <c r="C129" s="525"/>
      <c r="D129" s="526"/>
      <c r="E129" s="360"/>
      <c r="F129" s="361"/>
      <c r="G129" s="360"/>
      <c r="H129" s="362"/>
      <c r="I129" s="334"/>
      <c r="J129" s="329"/>
      <c r="K129" s="329"/>
      <c r="L129" s="329"/>
      <c r="M129" s="356" t="s">
        <v>494</v>
      </c>
      <c r="N129" s="335"/>
      <c r="O129" s="351"/>
      <c r="P129" s="352"/>
      <c r="Q129" s="436">
        <f>(SUM(Q121:Q127)+Q119+Q128)</f>
        <v>3227320</v>
      </c>
      <c r="R129" s="352"/>
      <c r="S129" s="437">
        <f>(S119+SUM(S121:S127)+S128)</f>
        <v>96148</v>
      </c>
    </row>
    <row r="130" spans="1:19" ht="13.5" thickBot="1">
      <c r="A130" s="49"/>
      <c r="B130" s="531" t="s">
        <v>476</v>
      </c>
      <c r="C130" s="532"/>
      <c r="D130" s="533"/>
      <c r="E130" s="399"/>
      <c r="F130" s="400">
        <f>F116+F122+F123+F124+F128</f>
        <v>4671872</v>
      </c>
      <c r="G130" s="399"/>
      <c r="H130" s="401">
        <f>H116+H122+H124+H123+H128</f>
        <v>6199444</v>
      </c>
      <c r="I130" s="334"/>
      <c r="J130" s="329"/>
      <c r="K130" s="329"/>
      <c r="L130" s="329"/>
      <c r="M130" s="357" t="s">
        <v>495</v>
      </c>
      <c r="N130" s="358"/>
      <c r="O130" s="359"/>
      <c r="P130" s="360"/>
      <c r="Q130" s="438">
        <f>Q129*10%</f>
        <v>322732</v>
      </c>
      <c r="R130" s="360"/>
      <c r="S130" s="439">
        <f>S129*10%</f>
        <v>9614.800000000001</v>
      </c>
    </row>
    <row r="131" spans="1:19" ht="14.25" thickBot="1" thickTop="1">
      <c r="A131" s="49"/>
      <c r="B131" s="329"/>
      <c r="C131" s="329"/>
      <c r="D131" s="329"/>
      <c r="E131" s="329"/>
      <c r="F131" s="329"/>
      <c r="G131" s="329"/>
      <c r="H131" s="329"/>
      <c r="I131" s="334"/>
      <c r="J131" s="329"/>
      <c r="K131" s="329"/>
      <c r="L131" s="329"/>
      <c r="M131" s="387" t="s">
        <v>496</v>
      </c>
      <c r="N131" s="388"/>
      <c r="O131" s="389"/>
      <c r="P131" s="336"/>
      <c r="Q131" s="440">
        <f>Q119-Q130</f>
        <v>2277486</v>
      </c>
      <c r="R131" s="336"/>
      <c r="S131" s="441">
        <f>S119-S130</f>
        <v>-378416.8</v>
      </c>
    </row>
    <row r="132" spans="1:19" ht="14.25" thickBot="1" thickTop="1">
      <c r="A132" s="49"/>
      <c r="B132" s="333" t="s">
        <v>478</v>
      </c>
      <c r="C132" s="333"/>
      <c r="D132" s="333"/>
      <c r="E132" s="334"/>
      <c r="F132" s="334"/>
      <c r="G132" s="334"/>
      <c r="H132" s="334"/>
      <c r="I132" s="334"/>
      <c r="J132" s="329"/>
      <c r="K132" s="329"/>
      <c r="L132" s="329"/>
      <c r="M132" s="334"/>
      <c r="N132" s="334"/>
      <c r="O132" s="334"/>
      <c r="P132" s="334"/>
      <c r="Q132" s="355" t="str">
        <f>IF(Q131='Pasq. te ardhura shpenzime'!F30,"OK","Nuk Rakordon")</f>
        <v>OK</v>
      </c>
      <c r="R132" s="334"/>
      <c r="S132" s="355" t="str">
        <f>IF(S131='Pasq. te ardhura shpenzime'!E30,"OK","Nuk Rakordon")</f>
        <v>OK</v>
      </c>
    </row>
    <row r="133" spans="1:19" ht="13.5" thickTop="1">
      <c r="A133" s="49"/>
      <c r="B133" s="596" t="s">
        <v>480</v>
      </c>
      <c r="C133" s="596"/>
      <c r="D133" s="596"/>
      <c r="E133" s="334"/>
      <c r="F133" s="334"/>
      <c r="G133" s="334"/>
      <c r="H133" s="334"/>
      <c r="I133" s="334"/>
      <c r="J133" s="329"/>
      <c r="K133" s="329"/>
      <c r="L133" s="329"/>
      <c r="M133" s="334" t="s">
        <v>497</v>
      </c>
      <c r="N133" s="334"/>
      <c r="O133" s="334"/>
      <c r="P133" s="334"/>
      <c r="Q133" s="334"/>
      <c r="R133" s="334"/>
      <c r="S133" s="334"/>
    </row>
    <row r="134" spans="1:19" ht="13.5" thickBot="1">
      <c r="A134" s="49"/>
      <c r="B134" s="329"/>
      <c r="C134" s="329"/>
      <c r="D134" s="329"/>
      <c r="E134" s="329"/>
      <c r="F134" s="329"/>
      <c r="G134" s="329"/>
      <c r="H134" s="329"/>
      <c r="I134" s="334"/>
      <c r="J134" s="329"/>
      <c r="K134" s="329"/>
      <c r="L134" s="329"/>
      <c r="M134" s="334"/>
      <c r="N134" s="334"/>
      <c r="O134" s="334"/>
      <c r="P134" s="334"/>
      <c r="Q134" s="334"/>
      <c r="R134" s="334"/>
      <c r="S134" s="334"/>
    </row>
    <row r="135" spans="1:19" ht="14.25" thickBot="1" thickTop="1">
      <c r="A135" s="49"/>
      <c r="B135" s="534"/>
      <c r="C135" s="535"/>
      <c r="D135" s="536"/>
      <c r="E135" s="592" t="s">
        <v>510</v>
      </c>
      <c r="F135" s="593"/>
      <c r="G135" s="597" t="s">
        <v>528</v>
      </c>
      <c r="H135" s="594"/>
      <c r="I135" s="334"/>
      <c r="J135" s="329"/>
      <c r="K135" s="329"/>
      <c r="L135" s="329"/>
      <c r="M135" s="334"/>
      <c r="N135" s="334"/>
      <c r="O135" s="334"/>
      <c r="P135" s="334"/>
      <c r="Q135" s="442" t="s">
        <v>498</v>
      </c>
      <c r="R135" s="442"/>
      <c r="S135" s="442"/>
    </row>
    <row r="136" spans="1:19" ht="12.75">
      <c r="A136" s="49"/>
      <c r="B136" s="543" t="s">
        <v>484</v>
      </c>
      <c r="C136" s="544"/>
      <c r="D136" s="545"/>
      <c r="E136" s="345"/>
      <c r="F136" s="346">
        <v>1771329</v>
      </c>
      <c r="G136" s="345"/>
      <c r="H136" s="347">
        <v>2339073</v>
      </c>
      <c r="I136" s="334"/>
      <c r="J136" s="329"/>
      <c r="K136" s="329"/>
      <c r="L136" s="329"/>
      <c r="M136" s="334"/>
      <c r="N136" s="334"/>
      <c r="O136" s="334"/>
      <c r="P136" s="595" t="s">
        <v>499</v>
      </c>
      <c r="Q136" s="595"/>
      <c r="R136" s="595"/>
      <c r="S136" s="442"/>
    </row>
    <row r="137" spans="1:19" ht="12.75">
      <c r="A137" s="49"/>
      <c r="B137" s="521" t="s">
        <v>486</v>
      </c>
      <c r="C137" s="522"/>
      <c r="D137" s="523"/>
      <c r="E137" s="352"/>
      <c r="F137" s="353">
        <v>295822</v>
      </c>
      <c r="G137" s="352"/>
      <c r="H137" s="354">
        <v>367361</v>
      </c>
      <c r="I137" s="334"/>
      <c r="J137" s="329"/>
      <c r="K137" s="329"/>
      <c r="L137" s="329"/>
      <c r="M137" s="334"/>
      <c r="N137" s="334"/>
      <c r="O137" s="334"/>
      <c r="P137" s="334"/>
      <c r="Q137" s="334"/>
      <c r="R137" s="334"/>
      <c r="S137" s="334"/>
    </row>
    <row r="138" spans="1:19" ht="12.75">
      <c r="A138" s="49"/>
      <c r="B138" s="521" t="s">
        <v>488</v>
      </c>
      <c r="C138" s="522"/>
      <c r="D138" s="523"/>
      <c r="E138" s="352"/>
      <c r="F138" s="353"/>
      <c r="G138" s="352"/>
      <c r="H138" s="354"/>
      <c r="I138" s="334"/>
      <c r="J138" s="329"/>
      <c r="K138" s="329"/>
      <c r="L138" s="329"/>
      <c r="M138" s="329"/>
      <c r="N138" s="329"/>
      <c r="O138" s="329"/>
      <c r="P138" s="329"/>
      <c r="Q138" s="329"/>
      <c r="R138" s="329"/>
      <c r="S138" s="329"/>
    </row>
    <row r="139" spans="1:19" ht="13.5" thickBot="1">
      <c r="A139" s="49"/>
      <c r="B139" s="524" t="s">
        <v>490</v>
      </c>
      <c r="C139" s="525"/>
      <c r="D139" s="526"/>
      <c r="E139" s="360"/>
      <c r="F139" s="361"/>
      <c r="G139" s="360"/>
      <c r="H139" s="362"/>
      <c r="I139" s="334"/>
      <c r="J139" s="329"/>
      <c r="K139" s="329"/>
      <c r="L139" s="329"/>
      <c r="M139" s="329"/>
      <c r="N139" s="329"/>
      <c r="O139" s="329"/>
      <c r="P139" s="329"/>
      <c r="Q139" s="329"/>
      <c r="R139" s="329"/>
      <c r="S139" s="329"/>
    </row>
    <row r="140" spans="1:19" ht="13.5" thickBot="1">
      <c r="A140" s="49"/>
      <c r="B140" s="546" t="s">
        <v>492</v>
      </c>
      <c r="C140" s="547"/>
      <c r="D140" s="548"/>
      <c r="E140" s="336"/>
      <c r="F140" s="390">
        <f>SUM(F136:F139)</f>
        <v>2067151</v>
      </c>
      <c r="G140" s="336"/>
      <c r="H140" s="364">
        <f>SUM(H136:H139)</f>
        <v>2706434</v>
      </c>
      <c r="I140" s="334"/>
      <c r="J140" s="329"/>
      <c r="K140" s="329"/>
      <c r="L140" s="329"/>
      <c r="M140" s="329"/>
      <c r="N140" s="329"/>
      <c r="O140" s="329"/>
      <c r="P140" s="329"/>
      <c r="Q140" s="329"/>
      <c r="R140" s="329"/>
      <c r="S140" s="329"/>
    </row>
    <row r="141" spans="1:19" ht="13.5" thickTop="1">
      <c r="A141" s="49"/>
      <c r="B141" s="329"/>
      <c r="C141" s="329"/>
      <c r="D141" s="329"/>
      <c r="E141" s="329"/>
      <c r="F141" s="329"/>
      <c r="G141" s="329"/>
      <c r="H141" s="329"/>
      <c r="I141" s="334"/>
      <c r="J141" s="329"/>
      <c r="K141" s="329"/>
      <c r="L141" s="329"/>
      <c r="M141" s="329"/>
      <c r="N141" s="329"/>
      <c r="O141" s="329"/>
      <c r="P141" s="329"/>
      <c r="Q141" s="329"/>
      <c r="R141" s="329"/>
      <c r="S141" s="329"/>
    </row>
    <row r="142" spans="2:19" ht="12.75">
      <c r="B142" s="527" t="s">
        <v>426</v>
      </c>
      <c r="C142" s="527"/>
      <c r="D142" s="527"/>
      <c r="E142" s="334"/>
      <c r="F142" s="334"/>
      <c r="G142" s="334"/>
      <c r="H142" s="334"/>
      <c r="I142" s="329"/>
      <c r="J142" s="329"/>
      <c r="K142" s="329"/>
      <c r="L142" s="329"/>
      <c r="M142" s="329"/>
      <c r="N142" s="329"/>
      <c r="O142" s="329"/>
      <c r="P142" s="329"/>
      <c r="Q142" s="329"/>
      <c r="R142" s="329"/>
      <c r="S142" s="329"/>
    </row>
    <row r="143" spans="2:19" ht="12.75">
      <c r="B143" s="334" t="s">
        <v>428</v>
      </c>
      <c r="C143" s="334"/>
      <c r="D143" s="334"/>
      <c r="E143" s="334"/>
      <c r="F143" s="334"/>
      <c r="G143" s="334"/>
      <c r="H143" s="334"/>
      <c r="I143" s="329"/>
      <c r="J143" s="329"/>
      <c r="K143" s="329"/>
      <c r="L143" s="329"/>
      <c r="M143" s="329"/>
      <c r="N143" s="329"/>
      <c r="O143" s="329"/>
      <c r="P143" s="329"/>
      <c r="Q143" s="329"/>
      <c r="R143" s="329"/>
      <c r="S143" s="329"/>
    </row>
    <row r="144" spans="2:19" ht="13.5" thickBot="1">
      <c r="B144" s="334"/>
      <c r="C144" s="334"/>
      <c r="D144" s="334"/>
      <c r="E144" s="334"/>
      <c r="F144" s="334"/>
      <c r="G144" s="334"/>
      <c r="H144" s="334"/>
      <c r="I144" s="329"/>
      <c r="J144" s="329"/>
      <c r="K144" s="329"/>
      <c r="L144" s="329"/>
      <c r="M144" s="329"/>
      <c r="N144" s="329"/>
      <c r="O144" s="329"/>
      <c r="P144" s="329"/>
      <c r="Q144" s="329"/>
      <c r="R144" s="329"/>
      <c r="S144" s="329"/>
    </row>
    <row r="145" spans="2:19" ht="14.25" thickBot="1" thickTop="1">
      <c r="B145" s="534"/>
      <c r="C145" s="535"/>
      <c r="D145" s="536"/>
      <c r="E145" s="592" t="s">
        <v>510</v>
      </c>
      <c r="F145" s="593"/>
      <c r="G145" s="597" t="s">
        <v>528</v>
      </c>
      <c r="H145" s="594"/>
      <c r="I145" s="329"/>
      <c r="J145" s="329"/>
      <c r="K145" s="329"/>
      <c r="L145" s="329"/>
      <c r="M145" s="329"/>
      <c r="N145" s="329"/>
      <c r="O145" s="329"/>
      <c r="P145" s="329"/>
      <c r="Q145" s="329"/>
      <c r="R145" s="329"/>
      <c r="S145" s="329"/>
    </row>
    <row r="146" spans="2:19" ht="12.75">
      <c r="B146" s="543" t="s">
        <v>431</v>
      </c>
      <c r="C146" s="544"/>
      <c r="D146" s="545"/>
      <c r="E146" s="345"/>
      <c r="F146" s="346"/>
      <c r="G146" s="345"/>
      <c r="H146" s="347"/>
      <c r="I146" s="329"/>
      <c r="J146" s="329"/>
      <c r="K146" s="329"/>
      <c r="L146" s="329"/>
      <c r="M146" s="329"/>
      <c r="N146" s="329"/>
      <c r="O146" s="329"/>
      <c r="P146" s="329"/>
      <c r="Q146" s="329"/>
      <c r="R146" s="329"/>
      <c r="S146" s="329"/>
    </row>
    <row r="147" spans="2:19" ht="12.75">
      <c r="B147" s="521" t="s">
        <v>433</v>
      </c>
      <c r="C147" s="522"/>
      <c r="D147" s="523"/>
      <c r="E147" s="352"/>
      <c r="F147" s="353"/>
      <c r="G147" s="352"/>
      <c r="H147" s="354"/>
      <c r="I147" s="329"/>
      <c r="J147" s="329"/>
      <c r="K147" s="329"/>
      <c r="L147" s="329"/>
      <c r="M147" s="329"/>
      <c r="N147" s="329"/>
      <c r="O147" s="329"/>
      <c r="P147" s="329"/>
      <c r="Q147" s="329"/>
      <c r="R147" s="329"/>
      <c r="S147" s="329"/>
    </row>
    <row r="148" spans="2:19" ht="12.75">
      <c r="B148" s="521" t="s">
        <v>435</v>
      </c>
      <c r="C148" s="522"/>
      <c r="D148" s="523"/>
      <c r="E148" s="352"/>
      <c r="F148" s="353">
        <v>102851</v>
      </c>
      <c r="G148" s="352"/>
      <c r="H148" s="354">
        <v>95260</v>
      </c>
      <c r="I148" s="329"/>
      <c r="J148" s="329"/>
      <c r="K148" s="329"/>
      <c r="L148" s="329"/>
      <c r="M148" s="329"/>
      <c r="N148" s="329"/>
      <c r="O148" s="329"/>
      <c r="P148" s="329"/>
      <c r="Q148" s="329"/>
      <c r="R148" s="329"/>
      <c r="S148" s="329"/>
    </row>
    <row r="149" spans="2:19" ht="12.75">
      <c r="B149" s="521" t="s">
        <v>436</v>
      </c>
      <c r="C149" s="522"/>
      <c r="D149" s="523"/>
      <c r="E149" s="352"/>
      <c r="F149" s="353">
        <v>137357</v>
      </c>
      <c r="G149" s="352"/>
      <c r="H149" s="354">
        <v>109886</v>
      </c>
      <c r="I149" s="329"/>
      <c r="J149" s="329"/>
      <c r="K149" s="329"/>
      <c r="L149" s="329"/>
      <c r="M149" s="329"/>
      <c r="N149" s="329"/>
      <c r="O149" s="329"/>
      <c r="P149" s="329"/>
      <c r="Q149" s="329"/>
      <c r="R149" s="329"/>
      <c r="S149" s="329"/>
    </row>
    <row r="150" spans="2:19" ht="12.75">
      <c r="B150" s="521" t="s">
        <v>438</v>
      </c>
      <c r="C150" s="522"/>
      <c r="D150" s="523"/>
      <c r="E150" s="352"/>
      <c r="F150" s="353"/>
      <c r="G150" s="352"/>
      <c r="H150" s="354"/>
      <c r="I150" s="329"/>
      <c r="J150" s="329"/>
      <c r="K150" s="329"/>
      <c r="L150" s="329"/>
      <c r="M150" s="329"/>
      <c r="N150" s="329"/>
      <c r="O150" s="329"/>
      <c r="P150" s="329"/>
      <c r="Q150" s="329"/>
      <c r="R150" s="329"/>
      <c r="S150" s="329"/>
    </row>
    <row r="151" spans="2:19" ht="12.75">
      <c r="B151" s="521" t="s">
        <v>440</v>
      </c>
      <c r="C151" s="522"/>
      <c r="D151" s="523"/>
      <c r="E151" s="352"/>
      <c r="F151" s="353">
        <v>24320</v>
      </c>
      <c r="G151" s="352"/>
      <c r="H151" s="354">
        <v>18240</v>
      </c>
      <c r="I151" s="329"/>
      <c r="J151" s="329"/>
      <c r="K151" s="329"/>
      <c r="L151" s="329"/>
      <c r="M151" s="329"/>
      <c r="N151" s="329"/>
      <c r="O151" s="329"/>
      <c r="P151" s="329"/>
      <c r="Q151" s="329"/>
      <c r="R151" s="329"/>
      <c r="S151" s="329"/>
    </row>
    <row r="152" spans="2:19" ht="13.5" thickBot="1">
      <c r="B152" s="524" t="s">
        <v>442</v>
      </c>
      <c r="C152" s="525"/>
      <c r="D152" s="526"/>
      <c r="E152" s="360"/>
      <c r="F152" s="361"/>
      <c r="G152" s="360"/>
      <c r="H152" s="362"/>
      <c r="I152" s="329"/>
      <c r="J152" s="329"/>
      <c r="K152" s="329"/>
      <c r="L152" s="329"/>
      <c r="M152" s="329"/>
      <c r="N152" s="329"/>
      <c r="O152" s="329"/>
      <c r="P152" s="329"/>
      <c r="Q152" s="329"/>
      <c r="R152" s="329"/>
      <c r="S152" s="329"/>
    </row>
    <row r="153" spans="2:19" ht="13.5" thickBot="1">
      <c r="B153" s="546" t="s">
        <v>444</v>
      </c>
      <c r="C153" s="547"/>
      <c r="D153" s="548"/>
      <c r="E153" s="336"/>
      <c r="F153" s="390">
        <f>SUM(F146:F152)</f>
        <v>264528</v>
      </c>
      <c r="G153" s="336"/>
      <c r="H153" s="364">
        <f>SUM(H146:H152)</f>
        <v>223386</v>
      </c>
      <c r="I153" s="329"/>
      <c r="J153" s="329"/>
      <c r="K153" s="329"/>
      <c r="L153" s="329"/>
      <c r="M153" s="329"/>
      <c r="N153" s="329"/>
      <c r="O153" s="329"/>
      <c r="P153" s="329"/>
      <c r="Q153" s="329"/>
      <c r="R153" s="329"/>
      <c r="S153" s="329"/>
    </row>
    <row r="154" spans="2:19" ht="13.5" thickTop="1">
      <c r="B154" s="334"/>
      <c r="C154" s="334"/>
      <c r="D154" s="334"/>
      <c r="E154" s="334"/>
      <c r="F154" s="334"/>
      <c r="G154" s="334"/>
      <c r="H154" s="334"/>
      <c r="I154" s="329"/>
      <c r="J154" s="329"/>
      <c r="K154" s="329"/>
      <c r="L154" s="329"/>
      <c r="M154" s="329"/>
      <c r="N154" s="329"/>
      <c r="O154" s="329"/>
      <c r="P154" s="329"/>
      <c r="Q154" s="329"/>
      <c r="R154" s="329"/>
      <c r="S154" s="329"/>
    </row>
    <row r="155" spans="2:19" ht="13.5" thickBot="1">
      <c r="B155" s="600" t="s">
        <v>502</v>
      </c>
      <c r="C155" s="541"/>
      <c r="D155" s="542"/>
      <c r="E155" s="334"/>
      <c r="F155" s="443">
        <f>F93+F130+F140+F153</f>
        <v>18879629</v>
      </c>
      <c r="G155" s="334"/>
      <c r="H155" s="443">
        <f>H93+H130+H140+H153</f>
        <v>13535537</v>
      </c>
      <c r="I155" s="329"/>
      <c r="J155" s="329"/>
      <c r="K155" s="329"/>
      <c r="L155" s="329"/>
      <c r="M155" s="329"/>
      <c r="N155" s="329"/>
      <c r="O155" s="329"/>
      <c r="P155" s="329"/>
      <c r="Q155" s="329"/>
      <c r="R155" s="329"/>
      <c r="S155" s="329"/>
    </row>
    <row r="156" spans="2:19" ht="14.25" thickBot="1" thickTop="1">
      <c r="B156" s="334"/>
      <c r="C156" s="334"/>
      <c r="D156" s="334"/>
      <c r="E156" s="334"/>
      <c r="F156" s="355" t="str">
        <f>IF(F155=-'Pasq. te ardhura shpenzime'!F18,"OK","Nuk Rakordon")</f>
        <v>OK</v>
      </c>
      <c r="G156" s="334"/>
      <c r="H156" s="355" t="str">
        <f>IF(H155=-'Pasq. te ardhura shpenzime'!E18,"OK","Nuk Rakordon")</f>
        <v>OK</v>
      </c>
      <c r="I156" s="329"/>
      <c r="J156" s="329"/>
      <c r="K156" s="329"/>
      <c r="L156" s="329"/>
      <c r="M156" s="329"/>
      <c r="N156" s="329"/>
      <c r="O156" s="329"/>
      <c r="P156" s="329"/>
      <c r="Q156" s="329"/>
      <c r="R156" s="329"/>
      <c r="S156" s="329"/>
    </row>
    <row r="157" spans="2:19" ht="13.5" thickTop="1">
      <c r="B157" s="334"/>
      <c r="C157" s="334"/>
      <c r="D157" s="334"/>
      <c r="E157" s="334"/>
      <c r="F157" s="425"/>
      <c r="G157" s="334"/>
      <c r="H157" s="334"/>
      <c r="I157" s="329"/>
      <c r="J157" s="329"/>
      <c r="K157" s="329"/>
      <c r="L157" s="329"/>
      <c r="M157" s="329"/>
      <c r="N157" s="329"/>
      <c r="O157" s="329"/>
      <c r="P157" s="329"/>
      <c r="Q157" s="329"/>
      <c r="R157" s="329"/>
      <c r="S157" s="329"/>
    </row>
    <row r="158" spans="2:19" ht="12.75">
      <c r="B158" s="314"/>
      <c r="C158" s="314"/>
      <c r="D158" s="314"/>
      <c r="E158" s="314"/>
      <c r="F158" s="314"/>
      <c r="G158" s="314"/>
      <c r="H158" s="314"/>
      <c r="I158" s="314"/>
      <c r="J158" s="314"/>
      <c r="K158" s="314"/>
      <c r="L158" s="314"/>
      <c r="M158" s="314"/>
      <c r="N158" s="314"/>
      <c r="O158" s="314"/>
      <c r="P158" s="314"/>
      <c r="Q158" s="314"/>
      <c r="R158" s="314"/>
      <c r="S158" s="314"/>
    </row>
    <row r="159" spans="2:19" ht="12.75">
      <c r="B159" s="314"/>
      <c r="C159" s="314"/>
      <c r="D159" s="314"/>
      <c r="E159" s="314"/>
      <c r="F159" s="314"/>
      <c r="G159" s="314"/>
      <c r="H159" s="316"/>
      <c r="I159" s="314"/>
      <c r="J159" s="314"/>
      <c r="K159" s="314"/>
      <c r="L159" s="314"/>
      <c r="M159" s="314"/>
      <c r="N159" s="314"/>
      <c r="O159" s="314"/>
      <c r="P159" s="314"/>
      <c r="Q159" s="314"/>
      <c r="R159" s="314"/>
      <c r="S159" s="314"/>
    </row>
    <row r="160" spans="2:19" ht="12.75">
      <c r="B160" s="314"/>
      <c r="C160" s="314"/>
      <c r="D160" s="314"/>
      <c r="E160" s="314"/>
      <c r="F160" s="314"/>
      <c r="G160" s="314"/>
      <c r="H160" s="316"/>
      <c r="I160" s="314"/>
      <c r="J160" s="314"/>
      <c r="K160" s="314"/>
      <c r="L160" s="314"/>
      <c r="M160" s="314"/>
      <c r="N160" s="314"/>
      <c r="O160" s="314"/>
      <c r="P160" s="314"/>
      <c r="Q160" s="314"/>
      <c r="R160" s="314"/>
      <c r="S160" s="314"/>
    </row>
    <row r="161" spans="2:19" ht="12.75">
      <c r="B161" s="314"/>
      <c r="C161" s="314"/>
      <c r="D161" s="314"/>
      <c r="E161" s="314"/>
      <c r="F161" s="314"/>
      <c r="G161" s="314"/>
      <c r="H161" s="314"/>
      <c r="I161" s="314"/>
      <c r="J161" s="314"/>
      <c r="K161" s="314"/>
      <c r="L161" s="314"/>
      <c r="M161" s="314"/>
      <c r="N161" s="314"/>
      <c r="O161" s="314"/>
      <c r="P161" s="314"/>
      <c r="Q161" s="314"/>
      <c r="R161" s="314"/>
      <c r="S161" s="314"/>
    </row>
  </sheetData>
  <sheetProtection password="CAF5" sheet="1"/>
  <mergeCells count="124">
    <mergeCell ref="P55:Q56"/>
    <mergeCell ref="R55:S56"/>
    <mergeCell ref="M22:O23"/>
    <mergeCell ref="M55:O56"/>
    <mergeCell ref="P22:Q23"/>
    <mergeCell ref="R22:S23"/>
    <mergeCell ref="M40:O40"/>
    <mergeCell ref="M46:O46"/>
    <mergeCell ref="R78:S78"/>
    <mergeCell ref="P86:Q86"/>
    <mergeCell ref="R86:S86"/>
    <mergeCell ref="P104:Q104"/>
    <mergeCell ref="R104:S104"/>
    <mergeCell ref="P97:Q97"/>
    <mergeCell ref="R97:S97"/>
    <mergeCell ref="B152:D152"/>
    <mergeCell ref="B153:D153"/>
    <mergeCell ref="B155:D155"/>
    <mergeCell ref="P67:Q67"/>
    <mergeCell ref="R67:S67"/>
    <mergeCell ref="P78:Q78"/>
    <mergeCell ref="E145:F145"/>
    <mergeCell ref="G145:H145"/>
    <mergeCell ref="B140:D140"/>
    <mergeCell ref="B149:D149"/>
    <mergeCell ref="B150:D150"/>
    <mergeCell ref="B151:D151"/>
    <mergeCell ref="B148:D148"/>
    <mergeCell ref="B145:D145"/>
    <mergeCell ref="B146:D146"/>
    <mergeCell ref="B147:D147"/>
    <mergeCell ref="R118:S118"/>
    <mergeCell ref="E98:F98"/>
    <mergeCell ref="G98:H98"/>
    <mergeCell ref="P136:R136"/>
    <mergeCell ref="B138:D138"/>
    <mergeCell ref="B133:D133"/>
    <mergeCell ref="E135:F135"/>
    <mergeCell ref="G135:H135"/>
    <mergeCell ref="C126:D126"/>
    <mergeCell ref="M113:O113"/>
    <mergeCell ref="E87:F87"/>
    <mergeCell ref="G87:H87"/>
    <mergeCell ref="P118:Q118"/>
    <mergeCell ref="M71:O71"/>
    <mergeCell ref="M80:O80"/>
    <mergeCell ref="M81:O81"/>
    <mergeCell ref="M112:O112"/>
    <mergeCell ref="B2:C2"/>
    <mergeCell ref="M2:O2"/>
    <mergeCell ref="J64:J65"/>
    <mergeCell ref="K64:K65"/>
    <mergeCell ref="B84:D84"/>
    <mergeCell ref="B88:D88"/>
    <mergeCell ref="M5:O6"/>
    <mergeCell ref="N10:O10"/>
    <mergeCell ref="N11:O11"/>
    <mergeCell ref="M12:O12"/>
    <mergeCell ref="P5:Q6"/>
    <mergeCell ref="H64:H65"/>
    <mergeCell ref="I64:I65"/>
    <mergeCell ref="B1:F1"/>
    <mergeCell ref="M29:O29"/>
    <mergeCell ref="M39:O39"/>
    <mergeCell ref="M44:O44"/>
    <mergeCell ref="B57:D57"/>
    <mergeCell ref="M60:O60"/>
    <mergeCell ref="N9:O9"/>
    <mergeCell ref="R5:S6"/>
    <mergeCell ref="B6:D6"/>
    <mergeCell ref="B7:D7"/>
    <mergeCell ref="M7:O7"/>
    <mergeCell ref="B8:D8"/>
    <mergeCell ref="N8:O8"/>
    <mergeCell ref="B4:D5"/>
    <mergeCell ref="E4:E5"/>
    <mergeCell ref="F4:G4"/>
    <mergeCell ref="H4:I4"/>
    <mergeCell ref="B13:C13"/>
    <mergeCell ref="M13:O13"/>
    <mergeCell ref="N14:O14"/>
    <mergeCell ref="N15:O15"/>
    <mergeCell ref="M16:O16"/>
    <mergeCell ref="M17:O17"/>
    <mergeCell ref="B18:D19"/>
    <mergeCell ref="E18:F19"/>
    <mergeCell ref="G18:H19"/>
    <mergeCell ref="B20:D20"/>
    <mergeCell ref="B24:D24"/>
    <mergeCell ref="B40:D40"/>
    <mergeCell ref="B29:D30"/>
    <mergeCell ref="E29:F30"/>
    <mergeCell ref="G29:H30"/>
    <mergeCell ref="E46:F47"/>
    <mergeCell ref="G46:H47"/>
    <mergeCell ref="B58:D58"/>
    <mergeCell ref="B46:D47"/>
    <mergeCell ref="B41:D41"/>
    <mergeCell ref="B59:D59"/>
    <mergeCell ref="B89:D89"/>
    <mergeCell ref="M99:O99"/>
    <mergeCell ref="B93:D93"/>
    <mergeCell ref="B90:D90"/>
    <mergeCell ref="M91:O91"/>
    <mergeCell ref="B64:D65"/>
    <mergeCell ref="M97:O97"/>
    <mergeCell ref="E64:E65"/>
    <mergeCell ref="F64:F65"/>
    <mergeCell ref="G64:G65"/>
    <mergeCell ref="B124:D124"/>
    <mergeCell ref="M98:O98"/>
    <mergeCell ref="M108:O108"/>
    <mergeCell ref="B116:D116"/>
    <mergeCell ref="B122:D122"/>
    <mergeCell ref="B136:D136"/>
    <mergeCell ref="B137:D137"/>
    <mergeCell ref="B139:D139"/>
    <mergeCell ref="B142:D142"/>
    <mergeCell ref="B125:D125"/>
    <mergeCell ref="C127:D127"/>
    <mergeCell ref="B129:D129"/>
    <mergeCell ref="B128:D128"/>
    <mergeCell ref="B130:D130"/>
    <mergeCell ref="B135:D135"/>
  </mergeCells>
  <printOptions/>
  <pageMargins left="0.11811023622047245" right="0.15748031496062992" top="0.07874015748031496" bottom="0.15748031496062992" header="0.07874015748031496" footer="0.15748031496062992"/>
  <pageSetup horizontalDpi="300" verticalDpi="300" orientation="portrait" paperSize="9" scale="65" r:id="rId2"/>
  <ignoredErrors>
    <ignoredError sqref="G8:H8" formula="1"/>
  </ignoredErrors>
  <drawing r:id="rId1"/>
</worksheet>
</file>

<file path=xl/worksheets/sheet2.xml><?xml version="1.0" encoding="utf-8"?>
<worksheet xmlns="http://schemas.openxmlformats.org/spreadsheetml/2006/main" xmlns:r="http://schemas.openxmlformats.org/officeDocument/2006/relationships">
  <dimension ref="B1:F57"/>
  <sheetViews>
    <sheetView zoomScalePageLayoutView="0" workbookViewId="0" topLeftCell="A1">
      <selection activeCell="F21" sqref="F21"/>
    </sheetView>
  </sheetViews>
  <sheetFormatPr defaultColWidth="9.140625" defaultRowHeight="12.75"/>
  <cols>
    <col min="1" max="1" width="4.57421875" style="0" customWidth="1"/>
    <col min="2" max="2" width="3.140625" style="0" bestFit="1" customWidth="1"/>
    <col min="3" max="3" width="49.140625" style="0" bestFit="1" customWidth="1"/>
    <col min="4" max="4" width="12.00390625" style="0" bestFit="1" customWidth="1"/>
    <col min="5" max="5" width="17.57421875" style="0" bestFit="1" customWidth="1"/>
    <col min="6" max="6" width="19.8515625" style="0" bestFit="1" customWidth="1"/>
  </cols>
  <sheetData>
    <row r="1" spans="2:6" ht="15.75">
      <c r="B1" s="481" t="s">
        <v>129</v>
      </c>
      <c r="C1" s="481"/>
      <c r="D1" s="481"/>
      <c r="E1" s="481"/>
      <c r="F1" s="481"/>
    </row>
    <row r="2" spans="2:6" ht="15.75">
      <c r="B2" s="481" t="s">
        <v>515</v>
      </c>
      <c r="C2" s="481"/>
      <c r="D2" s="481"/>
      <c r="E2" s="481"/>
      <c r="F2" s="481"/>
    </row>
    <row r="3" spans="2:6" ht="12.75">
      <c r="B3" s="53"/>
      <c r="C3" s="54" t="s">
        <v>127</v>
      </c>
      <c r="D3" s="53"/>
      <c r="E3" s="53"/>
      <c r="F3" s="53"/>
    </row>
    <row r="4" spans="2:6" ht="20.25" customHeight="1" thickBot="1">
      <c r="B4" s="53"/>
      <c r="C4" s="482" t="s">
        <v>518</v>
      </c>
      <c r="D4" s="482"/>
      <c r="E4" s="482"/>
      <c r="F4" s="482"/>
    </row>
    <row r="5" spans="2:6" s="1" customFormat="1" ht="18.75" thickBot="1">
      <c r="B5" s="55" t="s">
        <v>100</v>
      </c>
      <c r="C5" s="56" t="s">
        <v>1</v>
      </c>
      <c r="D5" s="56" t="s">
        <v>2</v>
      </c>
      <c r="E5" s="56" t="s">
        <v>97</v>
      </c>
      <c r="F5" s="57" t="s">
        <v>134</v>
      </c>
    </row>
    <row r="6" spans="2:6" s="7" customFormat="1" ht="15.75" thickBot="1">
      <c r="B6" s="58" t="s">
        <v>3</v>
      </c>
      <c r="C6" s="59" t="s">
        <v>4</v>
      </c>
      <c r="D6" s="60"/>
      <c r="E6" s="60"/>
      <c r="F6" s="61"/>
    </row>
    <row r="7" spans="2:6" ht="14.25" thickBot="1" thickTop="1">
      <c r="B7" s="62">
        <v>1</v>
      </c>
      <c r="C7" s="63" t="s">
        <v>244</v>
      </c>
      <c r="D7" s="64"/>
      <c r="E7" s="65">
        <f>5147.2+11361+70000</f>
        <v>86508.2</v>
      </c>
      <c r="F7" s="66">
        <f>1+104167+70000</f>
        <v>174168</v>
      </c>
    </row>
    <row r="8" spans="2:6" ht="13.5" thickTop="1">
      <c r="B8" s="67">
        <v>2</v>
      </c>
      <c r="C8" s="68" t="s">
        <v>245</v>
      </c>
      <c r="D8" s="69"/>
      <c r="E8" s="70"/>
      <c r="F8" s="71"/>
    </row>
    <row r="9" spans="2:6" s="8" customFormat="1" ht="12.75">
      <c r="B9" s="72" t="s">
        <v>5</v>
      </c>
      <c r="C9" s="73" t="s">
        <v>246</v>
      </c>
      <c r="D9" s="74"/>
      <c r="E9" s="75"/>
      <c r="F9" s="76"/>
    </row>
    <row r="10" spans="2:6" s="8" customFormat="1" ht="12.75">
      <c r="B10" s="72" t="s">
        <v>6</v>
      </c>
      <c r="C10" s="73" t="s">
        <v>247</v>
      </c>
      <c r="D10" s="74"/>
      <c r="E10" s="75"/>
      <c r="F10" s="76"/>
    </row>
    <row r="11" spans="2:6" s="3" customFormat="1" ht="13.5" thickBot="1">
      <c r="B11" s="77"/>
      <c r="C11" s="78" t="s">
        <v>7</v>
      </c>
      <c r="D11" s="78"/>
      <c r="E11" s="79">
        <f>+E9+E10</f>
        <v>0</v>
      </c>
      <c r="F11" s="80">
        <f>+F9+F10</f>
        <v>0</v>
      </c>
    </row>
    <row r="12" spans="2:6" s="3" customFormat="1" ht="13.5" thickTop="1">
      <c r="B12" s="81">
        <v>3</v>
      </c>
      <c r="C12" s="82" t="s">
        <v>248</v>
      </c>
      <c r="D12" s="69"/>
      <c r="E12" s="83"/>
      <c r="F12" s="84"/>
    </row>
    <row r="13" spans="2:6" s="8" customFormat="1" ht="12.75">
      <c r="B13" s="72" t="s">
        <v>5</v>
      </c>
      <c r="C13" s="85" t="s">
        <v>8</v>
      </c>
      <c r="D13" s="74"/>
      <c r="E13" s="86">
        <v>369240</v>
      </c>
      <c r="F13" s="87">
        <v>126480</v>
      </c>
    </row>
    <row r="14" spans="2:6" s="8" customFormat="1" ht="12.75">
      <c r="B14" s="72" t="s">
        <v>6</v>
      </c>
      <c r="C14" s="85" t="s">
        <v>9</v>
      </c>
      <c r="D14" s="74"/>
      <c r="E14" s="75">
        <f>153524+631109</f>
        <v>784633</v>
      </c>
      <c r="F14" s="76">
        <f>429104</f>
        <v>429104</v>
      </c>
    </row>
    <row r="15" spans="2:6" s="8" customFormat="1" ht="12.75">
      <c r="B15" s="72" t="s">
        <v>10</v>
      </c>
      <c r="C15" s="85" t="s">
        <v>11</v>
      </c>
      <c r="D15" s="74"/>
      <c r="E15" s="75"/>
      <c r="F15" s="76">
        <v>8434000</v>
      </c>
    </row>
    <row r="16" spans="2:6" s="8" customFormat="1" ht="12.75">
      <c r="B16" s="72" t="s">
        <v>12</v>
      </c>
      <c r="C16" s="85" t="s">
        <v>13</v>
      </c>
      <c r="D16" s="74"/>
      <c r="E16" s="75"/>
      <c r="F16" s="76"/>
    </row>
    <row r="17" spans="2:6" s="3" customFormat="1" ht="13.5" thickBot="1">
      <c r="B17" s="77"/>
      <c r="C17" s="78" t="s">
        <v>14</v>
      </c>
      <c r="D17" s="78"/>
      <c r="E17" s="79">
        <f>SUM(E13:E16)</f>
        <v>1153873</v>
      </c>
      <c r="F17" s="80">
        <f>SUM(F13:F16)</f>
        <v>8989584</v>
      </c>
    </row>
    <row r="18" spans="2:6" s="3" customFormat="1" ht="13.5" thickTop="1">
      <c r="B18" s="81">
        <v>4</v>
      </c>
      <c r="C18" s="82" t="s">
        <v>15</v>
      </c>
      <c r="D18" s="69"/>
      <c r="E18" s="70"/>
      <c r="F18" s="71"/>
    </row>
    <row r="19" spans="2:6" s="8" customFormat="1" ht="12.75">
      <c r="B19" s="72" t="s">
        <v>5</v>
      </c>
      <c r="C19" s="85" t="s">
        <v>16</v>
      </c>
      <c r="D19" s="74"/>
      <c r="E19" s="75"/>
      <c r="F19" s="76"/>
    </row>
    <row r="20" spans="2:6" s="8" customFormat="1" ht="12.75">
      <c r="B20" s="72" t="s">
        <v>6</v>
      </c>
      <c r="C20" s="85" t="s">
        <v>17</v>
      </c>
      <c r="D20" s="74"/>
      <c r="E20" s="75"/>
      <c r="F20" s="76"/>
    </row>
    <row r="21" spans="2:6" s="8" customFormat="1" ht="12.75">
      <c r="B21" s="72" t="s">
        <v>10</v>
      </c>
      <c r="C21" s="85" t="s">
        <v>18</v>
      </c>
      <c r="D21" s="74"/>
      <c r="E21" s="75"/>
      <c r="F21" s="76"/>
    </row>
    <row r="22" spans="2:6" s="8" customFormat="1" ht="12.75">
      <c r="B22" s="72" t="s">
        <v>12</v>
      </c>
      <c r="C22" s="85" t="s">
        <v>19</v>
      </c>
      <c r="D22" s="74"/>
      <c r="E22" s="75">
        <v>7496109</v>
      </c>
      <c r="F22" s="76">
        <v>4800591</v>
      </c>
    </row>
    <row r="23" spans="2:6" s="8" customFormat="1" ht="12.75">
      <c r="B23" s="72" t="s">
        <v>20</v>
      </c>
      <c r="C23" s="85" t="s">
        <v>21</v>
      </c>
      <c r="D23" s="74"/>
      <c r="E23" s="75"/>
      <c r="F23" s="76"/>
    </row>
    <row r="24" spans="2:6" s="3" customFormat="1" ht="13.5" thickBot="1">
      <c r="B24" s="77"/>
      <c r="C24" s="78" t="s">
        <v>22</v>
      </c>
      <c r="D24" s="78"/>
      <c r="E24" s="79">
        <f>SUM(E19:E23)</f>
        <v>7496109</v>
      </c>
      <c r="F24" s="80">
        <f>SUM(F19:F23)</f>
        <v>4800591</v>
      </c>
    </row>
    <row r="25" spans="2:6" s="3" customFormat="1" ht="14.25" thickBot="1" thickTop="1">
      <c r="B25" s="88">
        <v>5</v>
      </c>
      <c r="C25" s="89" t="s">
        <v>23</v>
      </c>
      <c r="D25" s="64"/>
      <c r="E25" s="65"/>
      <c r="F25" s="66"/>
    </row>
    <row r="26" spans="2:6" s="3" customFormat="1" ht="14.25" thickBot="1" thickTop="1">
      <c r="B26" s="88">
        <v>6</v>
      </c>
      <c r="C26" s="89" t="s">
        <v>24</v>
      </c>
      <c r="D26" s="64"/>
      <c r="E26" s="65"/>
      <c r="F26" s="66"/>
    </row>
    <row r="27" spans="2:6" s="3" customFormat="1" ht="14.25" thickBot="1" thickTop="1">
      <c r="B27" s="88">
        <v>7</v>
      </c>
      <c r="C27" s="89" t="s">
        <v>25</v>
      </c>
      <c r="D27" s="64"/>
      <c r="E27" s="65"/>
      <c r="F27" s="66">
        <v>0</v>
      </c>
    </row>
    <row r="28" spans="2:6" s="6" customFormat="1" ht="17.25" thickBot="1" thickTop="1">
      <c r="B28" s="90"/>
      <c r="C28" s="91" t="s">
        <v>42</v>
      </c>
      <c r="D28" s="91"/>
      <c r="E28" s="92">
        <f>+E7+E8+E11+E17+E24+E25+E26+E27</f>
        <v>8736490.2</v>
      </c>
      <c r="F28" s="93">
        <f>+F7+F8+F11+F17+F24+F25+F26+F27</f>
        <v>13964343</v>
      </c>
    </row>
    <row r="29" spans="2:6" s="6" customFormat="1" ht="16.5" thickBot="1">
      <c r="B29" s="58" t="s">
        <v>26</v>
      </c>
      <c r="C29" s="59" t="s">
        <v>27</v>
      </c>
      <c r="D29" s="60"/>
      <c r="E29" s="94"/>
      <c r="F29" s="95"/>
    </row>
    <row r="30" spans="2:6" s="3" customFormat="1" ht="13.5" thickTop="1">
      <c r="B30" s="96">
        <v>1</v>
      </c>
      <c r="C30" s="97" t="s">
        <v>28</v>
      </c>
      <c r="D30" s="69"/>
      <c r="E30" s="70"/>
      <c r="F30" s="71"/>
    </row>
    <row r="31" spans="2:6" s="8" customFormat="1" ht="12.75">
      <c r="B31" s="72" t="s">
        <v>5</v>
      </c>
      <c r="C31" s="85" t="s">
        <v>101</v>
      </c>
      <c r="D31" s="74"/>
      <c r="E31" s="75"/>
      <c r="F31" s="76"/>
    </row>
    <row r="32" spans="2:6" s="8" customFormat="1" ht="12.75">
      <c r="B32" s="72" t="s">
        <v>6</v>
      </c>
      <c r="C32" s="85" t="s">
        <v>29</v>
      </c>
      <c r="D32" s="74"/>
      <c r="E32" s="75"/>
      <c r="F32" s="76"/>
    </row>
    <row r="33" spans="2:6" s="8" customFormat="1" ht="12.75">
      <c r="B33" s="72" t="s">
        <v>10</v>
      </c>
      <c r="C33" s="85" t="s">
        <v>30</v>
      </c>
      <c r="D33" s="74"/>
      <c r="E33" s="75"/>
      <c r="F33" s="76"/>
    </row>
    <row r="34" spans="2:6" s="8" customFormat="1" ht="12.75">
      <c r="B34" s="72" t="s">
        <v>12</v>
      </c>
      <c r="C34" s="85" t="s">
        <v>31</v>
      </c>
      <c r="D34" s="74"/>
      <c r="E34" s="75"/>
      <c r="F34" s="76"/>
    </row>
    <row r="35" spans="2:6" s="3" customFormat="1" ht="13.5" thickBot="1">
      <c r="B35" s="77"/>
      <c r="C35" s="78" t="s">
        <v>32</v>
      </c>
      <c r="D35" s="78"/>
      <c r="E35" s="79">
        <f>SUM(E31:E34)</f>
        <v>0</v>
      </c>
      <c r="F35" s="80">
        <f>SUM(F31:F34)</f>
        <v>0</v>
      </c>
    </row>
    <row r="36" spans="2:6" s="3" customFormat="1" ht="13.5" thickTop="1">
      <c r="B36" s="96">
        <v>2</v>
      </c>
      <c r="C36" s="97" t="s">
        <v>33</v>
      </c>
      <c r="D36" s="69"/>
      <c r="E36" s="70"/>
      <c r="F36" s="71"/>
    </row>
    <row r="37" spans="2:6" s="8" customFormat="1" ht="12.75">
      <c r="B37" s="72" t="s">
        <v>5</v>
      </c>
      <c r="C37" s="73" t="s">
        <v>34</v>
      </c>
      <c r="D37" s="74"/>
      <c r="E37" s="75"/>
      <c r="F37" s="76"/>
    </row>
    <row r="38" spans="2:6" s="8" customFormat="1" ht="12.75">
      <c r="B38" s="72" t="s">
        <v>6</v>
      </c>
      <c r="C38" s="73" t="s">
        <v>249</v>
      </c>
      <c r="D38" s="74"/>
      <c r="E38" s="75"/>
      <c r="F38" s="76"/>
    </row>
    <row r="39" spans="2:6" s="8" customFormat="1" ht="12.75">
      <c r="B39" s="72" t="s">
        <v>10</v>
      </c>
      <c r="C39" s="73" t="s">
        <v>250</v>
      </c>
      <c r="D39" s="74"/>
      <c r="E39" s="75">
        <f>1260808+1283866-1264050</f>
        <v>1280624</v>
      </c>
      <c r="F39" s="76">
        <f>851840+1283866-1040664</f>
        <v>1095042</v>
      </c>
    </row>
    <row r="40" spans="2:6" s="8" customFormat="1" ht="12.75">
      <c r="B40" s="72" t="s">
        <v>12</v>
      </c>
      <c r="C40" s="73" t="s">
        <v>251</v>
      </c>
      <c r="D40" s="74"/>
      <c r="E40" s="75"/>
      <c r="F40" s="76"/>
    </row>
    <row r="41" spans="2:6" s="3" customFormat="1" ht="13.5" thickBot="1">
      <c r="B41" s="77"/>
      <c r="C41" s="78" t="s">
        <v>7</v>
      </c>
      <c r="D41" s="78"/>
      <c r="E41" s="79">
        <f>SUM(E37:E40)</f>
        <v>1280624</v>
      </c>
      <c r="F41" s="80">
        <f>SUM(F37:F40)</f>
        <v>1095042</v>
      </c>
    </row>
    <row r="42" spans="2:6" s="3" customFormat="1" ht="14.25" thickBot="1" thickTop="1">
      <c r="B42" s="88">
        <v>3</v>
      </c>
      <c r="C42" s="89" t="s">
        <v>35</v>
      </c>
      <c r="D42" s="64"/>
      <c r="E42" s="64">
        <v>0</v>
      </c>
      <c r="F42" s="98">
        <v>0</v>
      </c>
    </row>
    <row r="43" spans="2:6" s="3" customFormat="1" ht="13.5" thickTop="1">
      <c r="B43" s="96">
        <v>4</v>
      </c>
      <c r="C43" s="97" t="s">
        <v>36</v>
      </c>
      <c r="D43" s="69"/>
      <c r="E43" s="69"/>
      <c r="F43" s="99"/>
    </row>
    <row r="44" spans="2:6" s="8" customFormat="1" ht="12.75">
      <c r="B44" s="72" t="s">
        <v>5</v>
      </c>
      <c r="C44" s="85" t="s">
        <v>37</v>
      </c>
      <c r="D44" s="74"/>
      <c r="E44" s="75">
        <v>0</v>
      </c>
      <c r="F44" s="76"/>
    </row>
    <row r="45" spans="2:6" s="8" customFormat="1" ht="12.75">
      <c r="B45" s="72" t="s">
        <v>6</v>
      </c>
      <c r="C45" s="85" t="s">
        <v>38</v>
      </c>
      <c r="D45" s="74"/>
      <c r="E45" s="75"/>
      <c r="F45" s="76"/>
    </row>
    <row r="46" spans="2:6" s="8" customFormat="1" ht="12.75">
      <c r="B46" s="72" t="s">
        <v>10</v>
      </c>
      <c r="C46" s="85" t="s">
        <v>39</v>
      </c>
      <c r="D46" s="74"/>
      <c r="E46" s="75"/>
      <c r="F46" s="76"/>
    </row>
    <row r="47" spans="2:6" s="3" customFormat="1" ht="13.5" thickBot="1">
      <c r="B47" s="77"/>
      <c r="C47" s="78" t="s">
        <v>40</v>
      </c>
      <c r="D47" s="78"/>
      <c r="E47" s="79">
        <f>SUM(E44:E46)</f>
        <v>0</v>
      </c>
      <c r="F47" s="80">
        <f>SUM(F44:F46)</f>
        <v>0</v>
      </c>
    </row>
    <row r="48" spans="2:6" s="3" customFormat="1" ht="14.25" thickBot="1" thickTop="1">
      <c r="B48" s="88">
        <v>5</v>
      </c>
      <c r="C48" s="89" t="s">
        <v>41</v>
      </c>
      <c r="D48" s="64"/>
      <c r="E48" s="65">
        <v>0</v>
      </c>
      <c r="F48" s="66"/>
    </row>
    <row r="49" spans="2:6" s="3" customFormat="1" ht="14.25" thickBot="1" thickTop="1">
      <c r="B49" s="88">
        <v>6</v>
      </c>
      <c r="C49" s="89" t="s">
        <v>102</v>
      </c>
      <c r="D49" s="64"/>
      <c r="E49" s="65">
        <v>0</v>
      </c>
      <c r="F49" s="66"/>
    </row>
    <row r="50" spans="2:6" s="6" customFormat="1" ht="17.25" thickBot="1" thickTop="1">
      <c r="B50" s="100"/>
      <c r="C50" s="101" t="s">
        <v>43</v>
      </c>
      <c r="D50" s="101"/>
      <c r="E50" s="102">
        <f>+E35+E41+E42+E47+E48+E49</f>
        <v>1280624</v>
      </c>
      <c r="F50" s="103">
        <f>+F35+F41+F42+F47+F48+F49</f>
        <v>1095042</v>
      </c>
    </row>
    <row r="51" spans="2:6" s="5" customFormat="1" ht="18.75" thickBot="1">
      <c r="B51" s="104"/>
      <c r="C51" s="105" t="s">
        <v>44</v>
      </c>
      <c r="D51" s="105"/>
      <c r="E51" s="106">
        <f>+E28+E50</f>
        <v>10017114.2</v>
      </c>
      <c r="F51" s="107">
        <f>+F28+F50</f>
        <v>15059385</v>
      </c>
    </row>
    <row r="52" spans="2:6" ht="13.5" thickBot="1">
      <c r="B52" s="108"/>
      <c r="C52" s="109"/>
      <c r="D52" s="110" t="s">
        <v>500</v>
      </c>
      <c r="E52" s="111" t="str">
        <f>IF(E51='DETYRIMET DHE KAPITALI'!E44,"OK","Nuk kuadron")</f>
        <v>OK</v>
      </c>
      <c r="F52" s="112" t="str">
        <f>IF(F51='DETYRIMET DHE KAPITALI'!F44,"OK","Nuk kuadron")</f>
        <v>OK</v>
      </c>
    </row>
    <row r="56" ht="12.75">
      <c r="E56" s="43"/>
    </row>
    <row r="57" ht="12.75">
      <c r="E57" s="43"/>
    </row>
  </sheetData>
  <sheetProtection password="CAF5" sheet="1"/>
  <mergeCells count="3">
    <mergeCell ref="B2:F2"/>
    <mergeCell ref="B1:F1"/>
    <mergeCell ref="C4:F4"/>
  </mergeCells>
  <printOptions/>
  <pageMargins left="0.13" right="0.14" top="1" bottom="1" header="0.5" footer="0.5"/>
  <pageSetup horizontalDpi="300" verticalDpi="300" orientation="portrait" paperSize="9" scale="95" r:id="rId3"/>
  <headerFooter alignWithMargins="0">
    <oddFooter>&amp;C2</oddFooter>
  </headerFooter>
  <legacyDrawing r:id="rId2"/>
</worksheet>
</file>

<file path=xl/worksheets/sheet3.xml><?xml version="1.0" encoding="utf-8"?>
<worksheet xmlns="http://schemas.openxmlformats.org/spreadsheetml/2006/main" xmlns:r="http://schemas.openxmlformats.org/officeDocument/2006/relationships">
  <dimension ref="B1:F51"/>
  <sheetViews>
    <sheetView zoomScalePageLayoutView="0" workbookViewId="0" topLeftCell="A1">
      <selection activeCell="C36" sqref="C36"/>
    </sheetView>
  </sheetViews>
  <sheetFormatPr defaultColWidth="9.140625" defaultRowHeight="12.75"/>
  <cols>
    <col min="1" max="1" width="3.8515625" style="0" customWidth="1"/>
    <col min="2" max="2" width="3.00390625" style="0" bestFit="1" customWidth="1"/>
    <col min="3" max="3" width="51.57421875" style="0" customWidth="1"/>
    <col min="4" max="4" width="12.00390625" style="0" bestFit="1" customWidth="1"/>
    <col min="5" max="5" width="17.140625" style="0" customWidth="1"/>
    <col min="6" max="6" width="19.28125" style="0" customWidth="1"/>
  </cols>
  <sheetData>
    <row r="1" spans="2:6" ht="15.75">
      <c r="B1" s="481" t="s">
        <v>129</v>
      </c>
      <c r="C1" s="481"/>
      <c r="D1" s="481"/>
      <c r="E1" s="481"/>
      <c r="F1" s="481"/>
    </row>
    <row r="2" spans="2:6" ht="15.75">
      <c r="B2" s="481" t="s">
        <v>515</v>
      </c>
      <c r="C2" s="481"/>
      <c r="D2" s="481"/>
      <c r="E2" s="481"/>
      <c r="F2" s="481"/>
    </row>
    <row r="3" spans="2:6" ht="19.5" customHeight="1" thickBot="1">
      <c r="B3" s="113"/>
      <c r="C3" s="54" t="s">
        <v>99</v>
      </c>
      <c r="D3" s="114"/>
      <c r="E3" s="114"/>
      <c r="F3" s="114"/>
    </row>
    <row r="4" spans="2:6" s="1" customFormat="1" ht="18.75" thickBot="1">
      <c r="B4" s="115"/>
      <c r="C4" s="56" t="s">
        <v>45</v>
      </c>
      <c r="D4" s="56" t="s">
        <v>2</v>
      </c>
      <c r="E4" s="56" t="s">
        <v>97</v>
      </c>
      <c r="F4" s="57" t="s">
        <v>134</v>
      </c>
    </row>
    <row r="5" spans="2:6" s="7" customFormat="1" ht="15.75" thickBot="1">
      <c r="B5" s="58" t="s">
        <v>3</v>
      </c>
      <c r="C5" s="59" t="s">
        <v>105</v>
      </c>
      <c r="D5" s="60"/>
      <c r="E5" s="60"/>
      <c r="F5" s="61"/>
    </row>
    <row r="6" spans="2:6" ht="14.25" thickBot="1" thickTop="1">
      <c r="B6" s="88">
        <v>1</v>
      </c>
      <c r="C6" s="89" t="s">
        <v>46</v>
      </c>
      <c r="D6" s="64"/>
      <c r="E6" s="65">
        <v>0</v>
      </c>
      <c r="F6" s="66">
        <v>0</v>
      </c>
    </row>
    <row r="7" spans="2:6" ht="13.5" thickTop="1">
      <c r="B7" s="96">
        <v>2</v>
      </c>
      <c r="C7" s="97" t="s">
        <v>47</v>
      </c>
      <c r="D7" s="69"/>
      <c r="E7" s="70"/>
      <c r="F7" s="71"/>
    </row>
    <row r="8" spans="2:6" s="8" customFormat="1" ht="12.75">
      <c r="B8" s="72" t="s">
        <v>5</v>
      </c>
      <c r="C8" s="116" t="s">
        <v>252</v>
      </c>
      <c r="D8" s="74"/>
      <c r="E8" s="75"/>
      <c r="F8" s="76"/>
    </row>
    <row r="9" spans="2:6" s="8" customFormat="1" ht="12.75">
      <c r="B9" s="72" t="s">
        <v>6</v>
      </c>
      <c r="C9" s="116" t="s">
        <v>253</v>
      </c>
      <c r="D9" s="74"/>
      <c r="E9" s="75"/>
      <c r="F9" s="76"/>
    </row>
    <row r="10" spans="2:6" s="8" customFormat="1" ht="12.75">
      <c r="B10" s="117" t="s">
        <v>10</v>
      </c>
      <c r="C10" s="116" t="s">
        <v>254</v>
      </c>
      <c r="D10" s="118"/>
      <c r="E10" s="119"/>
      <c r="F10" s="120"/>
    </row>
    <row r="11" spans="2:6" s="3" customFormat="1" ht="13.5" thickBot="1">
      <c r="B11" s="121"/>
      <c r="C11" s="122" t="s">
        <v>7</v>
      </c>
      <c r="D11" s="78"/>
      <c r="E11" s="79">
        <f>+E8+E9</f>
        <v>0</v>
      </c>
      <c r="F11" s="80">
        <f>+F8+F9</f>
        <v>0</v>
      </c>
    </row>
    <row r="12" spans="2:6" s="3" customFormat="1" ht="13.5" thickTop="1">
      <c r="B12" s="96">
        <v>3</v>
      </c>
      <c r="C12" s="97" t="s">
        <v>48</v>
      </c>
      <c r="D12" s="69"/>
      <c r="E12" s="70"/>
      <c r="F12" s="71"/>
    </row>
    <row r="13" spans="2:6" s="8" customFormat="1" ht="12.75">
      <c r="B13" s="72" t="s">
        <v>5</v>
      </c>
      <c r="C13" s="85" t="s">
        <v>49</v>
      </c>
      <c r="D13" s="74"/>
      <c r="E13" s="75">
        <v>7147533</v>
      </c>
      <c r="F13" s="76">
        <v>8104313</v>
      </c>
    </row>
    <row r="14" spans="2:6" s="8" customFormat="1" ht="12.75">
      <c r="B14" s="72" t="s">
        <v>6</v>
      </c>
      <c r="C14" s="85" t="s">
        <v>50</v>
      </c>
      <c r="D14" s="74"/>
      <c r="E14" s="75">
        <v>259317</v>
      </c>
      <c r="F14" s="76"/>
    </row>
    <row r="15" spans="2:6" s="8" customFormat="1" ht="12.75">
      <c r="B15" s="72" t="s">
        <v>10</v>
      </c>
      <c r="C15" s="85" t="s">
        <v>51</v>
      </c>
      <c r="D15" s="74"/>
      <c r="E15" s="75">
        <f>21813+68793</f>
        <v>90606</v>
      </c>
      <c r="F15" s="76">
        <f>27846+42814+135406</f>
        <v>206066</v>
      </c>
    </row>
    <row r="16" spans="2:6" s="8" customFormat="1" ht="12.75">
      <c r="B16" s="72" t="s">
        <v>12</v>
      </c>
      <c r="C16" s="85" t="s">
        <v>52</v>
      </c>
      <c r="D16" s="74"/>
      <c r="E16" s="75">
        <v>2566000</v>
      </c>
      <c r="F16" s="76"/>
    </row>
    <row r="17" spans="2:6" s="8" customFormat="1" ht="12.75">
      <c r="B17" s="117" t="s">
        <v>20</v>
      </c>
      <c r="C17" s="123" t="s">
        <v>53</v>
      </c>
      <c r="D17" s="118"/>
      <c r="E17" s="119"/>
      <c r="F17" s="120"/>
    </row>
    <row r="18" spans="2:6" s="3" customFormat="1" ht="13.5" thickBot="1">
      <c r="B18" s="121"/>
      <c r="C18" s="122" t="s">
        <v>14</v>
      </c>
      <c r="D18" s="78"/>
      <c r="E18" s="79">
        <f>SUM(E13:E17)</f>
        <v>10063456</v>
      </c>
      <c r="F18" s="80">
        <f>SUM(F13:F17)</f>
        <v>8310379</v>
      </c>
    </row>
    <row r="19" spans="2:6" s="3" customFormat="1" ht="14.25" thickBot="1" thickTop="1">
      <c r="B19" s="88">
        <v>4</v>
      </c>
      <c r="C19" s="124" t="s">
        <v>255</v>
      </c>
      <c r="D19" s="69"/>
      <c r="E19" s="70">
        <v>0</v>
      </c>
      <c r="F19" s="71">
        <v>0</v>
      </c>
    </row>
    <row r="20" spans="2:6" s="3" customFormat="1" ht="14.25" thickBot="1" thickTop="1">
      <c r="B20" s="125">
        <v>5</v>
      </c>
      <c r="C20" s="126" t="s">
        <v>256</v>
      </c>
      <c r="D20" s="64"/>
      <c r="E20" s="65">
        <v>0</v>
      </c>
      <c r="F20" s="66">
        <v>0</v>
      </c>
    </row>
    <row r="21" spans="2:6" s="6" customFormat="1" ht="17.25" thickBot="1" thickTop="1">
      <c r="B21" s="127"/>
      <c r="C21" s="128" t="s">
        <v>257</v>
      </c>
      <c r="D21" s="128"/>
      <c r="E21" s="129">
        <f>+E6+E11+E18+E19+E20</f>
        <v>10063456</v>
      </c>
      <c r="F21" s="130">
        <f>+F6+F11+F18+F19+F20</f>
        <v>8310379</v>
      </c>
    </row>
    <row r="22" spans="2:6" s="6" customFormat="1" ht="16.5" thickBot="1">
      <c r="B22" s="131" t="s">
        <v>26</v>
      </c>
      <c r="C22" s="60" t="s">
        <v>103</v>
      </c>
      <c r="D22" s="60"/>
      <c r="E22" s="94"/>
      <c r="F22" s="95"/>
    </row>
    <row r="23" spans="2:6" s="3" customFormat="1" ht="13.5" thickTop="1">
      <c r="B23" s="96">
        <v>1</v>
      </c>
      <c r="C23" s="97" t="s">
        <v>55</v>
      </c>
      <c r="D23" s="69"/>
      <c r="E23" s="70"/>
      <c r="F23" s="71"/>
    </row>
    <row r="24" spans="2:6" s="8" customFormat="1" ht="12.75">
      <c r="B24" s="72" t="s">
        <v>5</v>
      </c>
      <c r="C24" s="116" t="s">
        <v>258</v>
      </c>
      <c r="D24" s="74"/>
      <c r="E24" s="75"/>
      <c r="F24" s="76"/>
    </row>
    <row r="25" spans="2:6" s="8" customFormat="1" ht="12.75">
      <c r="B25" s="72" t="s">
        <v>6</v>
      </c>
      <c r="C25" s="116" t="s">
        <v>56</v>
      </c>
      <c r="D25" s="74"/>
      <c r="E25" s="75"/>
      <c r="F25" s="76"/>
    </row>
    <row r="26" spans="2:6" s="3" customFormat="1" ht="13.5" thickBot="1">
      <c r="B26" s="77"/>
      <c r="C26" s="78" t="s">
        <v>32</v>
      </c>
      <c r="D26" s="78"/>
      <c r="E26" s="79">
        <f>SUM(E23:E25)</f>
        <v>0</v>
      </c>
      <c r="F26" s="80">
        <f>SUM(F23:F25)</f>
        <v>0</v>
      </c>
    </row>
    <row r="27" spans="2:6" s="3" customFormat="1" ht="14.25" thickBot="1" thickTop="1">
      <c r="B27" s="96">
        <v>2</v>
      </c>
      <c r="C27" s="97" t="s">
        <v>57</v>
      </c>
      <c r="D27" s="69"/>
      <c r="E27" s="65">
        <v>0</v>
      </c>
      <c r="F27" s="71">
        <v>0</v>
      </c>
    </row>
    <row r="28" spans="2:6" s="3" customFormat="1" ht="14.25" thickBot="1" thickTop="1">
      <c r="B28" s="88">
        <v>3</v>
      </c>
      <c r="C28" s="89" t="s">
        <v>58</v>
      </c>
      <c r="D28" s="64"/>
      <c r="E28" s="65">
        <v>0</v>
      </c>
      <c r="F28" s="98">
        <v>0</v>
      </c>
    </row>
    <row r="29" spans="2:6" s="3" customFormat="1" ht="14.25" thickBot="1" thickTop="1">
      <c r="B29" s="88">
        <v>4</v>
      </c>
      <c r="C29" s="89" t="s">
        <v>54</v>
      </c>
      <c r="D29" s="64"/>
      <c r="E29" s="64">
        <v>0</v>
      </c>
      <c r="F29" s="98">
        <v>0</v>
      </c>
    </row>
    <row r="30" spans="2:6" s="6" customFormat="1" ht="17.25" thickBot="1" thickTop="1">
      <c r="B30" s="132"/>
      <c r="C30" s="133" t="s">
        <v>104</v>
      </c>
      <c r="D30" s="133"/>
      <c r="E30" s="134">
        <f>+E26+E27+E28+E29</f>
        <v>0</v>
      </c>
      <c r="F30" s="135">
        <f>+F26+F27+F28+F29</f>
        <v>0</v>
      </c>
    </row>
    <row r="31" spans="2:6" s="6" customFormat="1" ht="17.25" thickBot="1" thickTop="1">
      <c r="B31" s="90"/>
      <c r="C31" s="91" t="s">
        <v>72</v>
      </c>
      <c r="D31" s="91"/>
      <c r="E31" s="92">
        <f>+E21+E30</f>
        <v>10063456</v>
      </c>
      <c r="F31" s="93">
        <f>+F21+F30</f>
        <v>8310379</v>
      </c>
    </row>
    <row r="32" spans="2:6" s="6" customFormat="1" ht="16.5" thickBot="1">
      <c r="B32" s="131" t="s">
        <v>59</v>
      </c>
      <c r="C32" s="60" t="s">
        <v>60</v>
      </c>
      <c r="D32" s="60"/>
      <c r="E32" s="94"/>
      <c r="F32" s="95"/>
    </row>
    <row r="33" spans="2:6" s="6" customFormat="1" ht="24.75" thickTop="1">
      <c r="B33" s="136">
        <v>1</v>
      </c>
      <c r="C33" s="137" t="s">
        <v>61</v>
      </c>
      <c r="D33" s="69"/>
      <c r="E33" s="70"/>
      <c r="F33" s="71"/>
    </row>
    <row r="34" spans="2:6" s="6" customFormat="1" ht="24">
      <c r="B34" s="138">
        <v>2</v>
      </c>
      <c r="C34" s="139" t="s">
        <v>62</v>
      </c>
      <c r="D34" s="140"/>
      <c r="E34" s="86"/>
      <c r="F34" s="87"/>
    </row>
    <row r="35" spans="2:6" s="6" customFormat="1" ht="15.75">
      <c r="B35" s="138">
        <v>3</v>
      </c>
      <c r="C35" s="139" t="s">
        <v>63</v>
      </c>
      <c r="D35" s="140"/>
      <c r="E35" s="86">
        <v>100000</v>
      </c>
      <c r="F35" s="87">
        <v>100000</v>
      </c>
    </row>
    <row r="36" spans="2:6" s="6" customFormat="1" ht="15.75">
      <c r="B36" s="138">
        <v>4</v>
      </c>
      <c r="C36" s="139" t="s">
        <v>64</v>
      </c>
      <c r="D36" s="140"/>
      <c r="E36" s="86"/>
      <c r="F36" s="87"/>
    </row>
    <row r="37" spans="2:6" s="6" customFormat="1" ht="15.75">
      <c r="B37" s="138">
        <v>5</v>
      </c>
      <c r="C37" s="139" t="s">
        <v>65</v>
      </c>
      <c r="D37" s="140"/>
      <c r="E37" s="86"/>
      <c r="F37" s="87"/>
    </row>
    <row r="38" spans="2:6" s="6" customFormat="1" ht="15.75">
      <c r="B38" s="138">
        <v>6</v>
      </c>
      <c r="C38" s="139" t="s">
        <v>66</v>
      </c>
      <c r="D38" s="140"/>
      <c r="E38" s="86"/>
      <c r="F38" s="87"/>
    </row>
    <row r="39" spans="2:6" s="6" customFormat="1" ht="15.75">
      <c r="B39" s="138">
        <v>7</v>
      </c>
      <c r="C39" s="139" t="s">
        <v>67</v>
      </c>
      <c r="D39" s="140"/>
      <c r="E39" s="86">
        <v>232075</v>
      </c>
      <c r="F39" s="87">
        <v>118200</v>
      </c>
    </row>
    <row r="40" spans="2:6" s="6" customFormat="1" ht="15.75">
      <c r="B40" s="138">
        <v>8</v>
      </c>
      <c r="C40" s="139" t="s">
        <v>68</v>
      </c>
      <c r="D40" s="140"/>
      <c r="E40" s="86"/>
      <c r="F40" s="87"/>
    </row>
    <row r="41" spans="2:6" s="6" customFormat="1" ht="15.75">
      <c r="B41" s="138">
        <v>9</v>
      </c>
      <c r="C41" s="139" t="s">
        <v>69</v>
      </c>
      <c r="D41" s="140"/>
      <c r="E41" s="86">
        <v>0</v>
      </c>
      <c r="F41" s="87">
        <v>4253320</v>
      </c>
    </row>
    <row r="42" spans="2:6" s="6" customFormat="1" ht="15.75">
      <c r="B42" s="138">
        <v>10</v>
      </c>
      <c r="C42" s="139" t="s">
        <v>70</v>
      </c>
      <c r="D42" s="140"/>
      <c r="E42" s="86">
        <f>'Pasq. te ardhura shpenzime'!E30</f>
        <v>-378416.8</v>
      </c>
      <c r="F42" s="87">
        <f>'Pasq. te ardhura shpenzime'!F30</f>
        <v>2277486</v>
      </c>
    </row>
    <row r="43" spans="2:6" s="6" customFormat="1" ht="16.5" thickBot="1">
      <c r="B43" s="141"/>
      <c r="C43" s="142" t="s">
        <v>71</v>
      </c>
      <c r="D43" s="142"/>
      <c r="E43" s="143">
        <f>SUM(E33:E42)</f>
        <v>-46341.79999999999</v>
      </c>
      <c r="F43" s="144">
        <f>SUM(F33:F42)</f>
        <v>6749006</v>
      </c>
    </row>
    <row r="44" spans="2:6" s="6" customFormat="1" ht="16.5" thickBot="1">
      <c r="B44" s="145"/>
      <c r="C44" s="146" t="s">
        <v>106</v>
      </c>
      <c r="D44" s="146"/>
      <c r="E44" s="92">
        <f>+E21+E30+E43</f>
        <v>10017114.2</v>
      </c>
      <c r="F44" s="93">
        <f>+F21+F30+F43</f>
        <v>15059385</v>
      </c>
    </row>
    <row r="45" spans="2:6" ht="12.75">
      <c r="B45" s="17"/>
      <c r="C45" s="17"/>
      <c r="D45" s="17"/>
      <c r="E45" s="17"/>
      <c r="F45" s="17"/>
    </row>
    <row r="46" spans="2:6" ht="12.75">
      <c r="B46" s="18"/>
      <c r="C46" s="18"/>
      <c r="D46" s="18"/>
      <c r="E46" s="18"/>
      <c r="F46" s="18"/>
    </row>
    <row r="47" spans="2:6" ht="12.75">
      <c r="B47" s="17"/>
      <c r="C47" s="17"/>
      <c r="D47" s="17"/>
      <c r="E47" s="17"/>
      <c r="F47" s="17"/>
    </row>
    <row r="48" spans="2:6" ht="12.75">
      <c r="B48" s="17"/>
      <c r="C48" s="17"/>
      <c r="D48" s="17"/>
      <c r="E48" s="17"/>
      <c r="F48" s="17"/>
    </row>
    <row r="50" ht="12.75">
      <c r="E50" s="48"/>
    </row>
    <row r="51" ht="12.75">
      <c r="E51" s="48"/>
    </row>
  </sheetData>
  <sheetProtection password="CAF5" sheet="1"/>
  <mergeCells count="2">
    <mergeCell ref="B2:F2"/>
    <mergeCell ref="B1:F1"/>
  </mergeCells>
  <printOptions/>
  <pageMargins left="0.13" right="0.17" top="0.48" bottom="0.59" header="0.5" footer="0.5"/>
  <pageSetup horizontalDpi="300" verticalDpi="300" orientation="portrait" paperSize="9" scale="95" r:id="rId3"/>
  <headerFooter alignWithMargins="0">
    <oddFooter>&amp;C3</oddFooter>
  </headerFooter>
  <legacyDrawing r:id="rId2"/>
</worksheet>
</file>

<file path=xl/worksheets/sheet4.xml><?xml version="1.0" encoding="utf-8"?>
<worksheet xmlns="http://schemas.openxmlformats.org/spreadsheetml/2006/main" xmlns:r="http://schemas.openxmlformats.org/officeDocument/2006/relationships">
  <dimension ref="B1:IT35"/>
  <sheetViews>
    <sheetView zoomScalePageLayoutView="0" workbookViewId="0" topLeftCell="A1">
      <selection activeCell="J19" sqref="J19"/>
    </sheetView>
  </sheetViews>
  <sheetFormatPr defaultColWidth="9.140625" defaultRowHeight="12.75"/>
  <cols>
    <col min="2" max="2" width="4.28125" style="0" customWidth="1"/>
    <col min="3" max="3" width="43.421875" style="9" customWidth="1"/>
    <col min="4" max="4" width="11.421875" style="0" customWidth="1"/>
    <col min="5" max="5" width="17.8515625" style="0" customWidth="1"/>
    <col min="6" max="6" width="17.7109375" style="0" customWidth="1"/>
    <col min="10" max="10" width="12.28125" style="0" bestFit="1" customWidth="1"/>
  </cols>
  <sheetData>
    <row r="1" spans="2:6" ht="15.75">
      <c r="B1" s="481" t="s">
        <v>129</v>
      </c>
      <c r="C1" s="481"/>
      <c r="D1" s="481"/>
      <c r="E1" s="481"/>
      <c r="F1" s="481"/>
    </row>
    <row r="2" spans="2:6" ht="15.75">
      <c r="B2" s="481" t="s">
        <v>515</v>
      </c>
      <c r="C2" s="481"/>
      <c r="D2" s="481"/>
      <c r="E2" s="481"/>
      <c r="F2" s="481"/>
    </row>
    <row r="3" spans="2:6" ht="13.5" customHeight="1">
      <c r="B3" s="53"/>
      <c r="C3" s="54" t="s">
        <v>0</v>
      </c>
      <c r="D3" s="53"/>
      <c r="E3" s="53"/>
      <c r="F3" s="53"/>
    </row>
    <row r="4" spans="2:6" ht="21" customHeight="1" thickBot="1">
      <c r="B4" s="53"/>
      <c r="C4" s="484" t="s">
        <v>519</v>
      </c>
      <c r="D4" s="484"/>
      <c r="E4" s="484"/>
      <c r="F4" s="484"/>
    </row>
    <row r="5" spans="2:6" s="2" customFormat="1" ht="15.75">
      <c r="B5" s="489" t="s">
        <v>73</v>
      </c>
      <c r="C5" s="485" t="s">
        <v>74</v>
      </c>
      <c r="D5" s="487" t="s">
        <v>2</v>
      </c>
      <c r="E5" s="148" t="s">
        <v>75</v>
      </c>
      <c r="F5" s="148" t="s">
        <v>76</v>
      </c>
    </row>
    <row r="6" spans="2:6" s="2" customFormat="1" ht="16.5" thickBot="1">
      <c r="B6" s="490"/>
      <c r="C6" s="486"/>
      <c r="D6" s="488"/>
      <c r="E6" s="149" t="s">
        <v>520</v>
      </c>
      <c r="F6" s="149" t="s">
        <v>507</v>
      </c>
    </row>
    <row r="7" spans="2:6" s="7" customFormat="1" ht="16.5" thickBot="1" thickTop="1">
      <c r="B7" s="88">
        <v>1</v>
      </c>
      <c r="C7" s="63" t="s">
        <v>77</v>
      </c>
      <c r="D7" s="150"/>
      <c r="E7" s="151">
        <v>13142718</v>
      </c>
      <c r="F7" s="151">
        <v>21494809</v>
      </c>
    </row>
    <row r="8" spans="2:6" ht="13.5" thickTop="1">
      <c r="B8" s="96">
        <v>2</v>
      </c>
      <c r="C8" s="68" t="s">
        <v>259</v>
      </c>
      <c r="D8" s="69"/>
      <c r="E8" s="70"/>
      <c r="F8" s="70"/>
    </row>
    <row r="9" spans="2:6" s="3" customFormat="1" ht="12.75">
      <c r="B9" s="152">
        <v>3</v>
      </c>
      <c r="C9" s="82" t="s">
        <v>260</v>
      </c>
      <c r="D9" s="69">
        <v>0</v>
      </c>
      <c r="E9" s="153"/>
      <c r="F9" s="154"/>
    </row>
    <row r="10" spans="2:6" s="3" customFormat="1" ht="25.5" customHeight="1">
      <c r="B10" s="152">
        <v>4</v>
      </c>
      <c r="C10" s="137" t="s">
        <v>107</v>
      </c>
      <c r="D10" s="69"/>
      <c r="E10" s="153"/>
      <c r="F10" s="154"/>
    </row>
    <row r="11" spans="2:6" s="3" customFormat="1" ht="13.5" thickBot="1">
      <c r="B11" s="121">
        <v>5</v>
      </c>
      <c r="C11" s="155" t="s">
        <v>261</v>
      </c>
      <c r="D11" s="78"/>
      <c r="E11" s="156">
        <f>-(2665531+163779+1025503+968419+307373+9200+270000+464950)</f>
        <v>-5874755</v>
      </c>
      <c r="F11" s="156">
        <f>-(9369966+323989+949704+1512829+366181+29255+300000+627102)</f>
        <v>-13479026</v>
      </c>
    </row>
    <row r="12" spans="2:6" s="3" customFormat="1" ht="14.25" thickBot="1" thickTop="1">
      <c r="B12" s="88">
        <v>6</v>
      </c>
      <c r="C12" s="63" t="s">
        <v>262</v>
      </c>
      <c r="D12" s="64"/>
      <c r="E12" s="157">
        <f>SUM(E13:E15)</f>
        <v>-2706434</v>
      </c>
      <c r="F12" s="158">
        <f>SUM(F13:F15)</f>
        <v>-2067151</v>
      </c>
    </row>
    <row r="13" spans="2:6" s="8" customFormat="1" ht="13.5" thickTop="1">
      <c r="B13" s="159" t="s">
        <v>5</v>
      </c>
      <c r="C13" s="160" t="s">
        <v>78</v>
      </c>
      <c r="D13" s="161"/>
      <c r="E13" s="162">
        <v>-2339073</v>
      </c>
      <c r="F13" s="162">
        <v>-1771329</v>
      </c>
    </row>
    <row r="14" spans="2:6" s="8" customFormat="1" ht="12.75">
      <c r="B14" s="72" t="s">
        <v>6</v>
      </c>
      <c r="C14" s="163" t="s">
        <v>79</v>
      </c>
      <c r="D14" s="74"/>
      <c r="E14" s="75"/>
      <c r="F14" s="75"/>
    </row>
    <row r="15" spans="2:6" s="8" customFormat="1" ht="12.75" customHeight="1" thickBot="1">
      <c r="B15" s="72" t="s">
        <v>10</v>
      </c>
      <c r="C15" s="163" t="s">
        <v>80</v>
      </c>
      <c r="D15" s="74"/>
      <c r="E15" s="75">
        <v>-367361</v>
      </c>
      <c r="F15" s="75">
        <v>-295822</v>
      </c>
    </row>
    <row r="16" spans="2:6" s="3" customFormat="1" ht="27" thickBot="1" thickTop="1">
      <c r="B16" s="164">
        <v>7</v>
      </c>
      <c r="C16" s="165" t="s">
        <v>108</v>
      </c>
      <c r="D16" s="64"/>
      <c r="E16" s="65">
        <v>-223386</v>
      </c>
      <c r="F16" s="65">
        <v>-264528</v>
      </c>
    </row>
    <row r="17" spans="2:10" s="3" customFormat="1" ht="27" thickBot="1" thickTop="1">
      <c r="B17" s="164">
        <v>8</v>
      </c>
      <c r="C17" s="165" t="s">
        <v>109</v>
      </c>
      <c r="D17" s="64"/>
      <c r="E17" s="65">
        <f>-(982383+168591+59633+114293+78840+3327222)</f>
        <v>-4730962</v>
      </c>
      <c r="F17" s="65">
        <f>-(705028+27800+100965+94360+52091+2088680)</f>
        <v>-3068924</v>
      </c>
      <c r="J17" s="52"/>
    </row>
    <row r="18" spans="2:6" s="6" customFormat="1" ht="17.25" thickBot="1" thickTop="1">
      <c r="B18" s="90"/>
      <c r="C18" s="146" t="s">
        <v>110</v>
      </c>
      <c r="D18" s="91"/>
      <c r="E18" s="92">
        <f>+E11+E12+E16+E17</f>
        <v>-13535537</v>
      </c>
      <c r="F18" s="93">
        <f>+F11+F12+F16+F17</f>
        <v>-18879629</v>
      </c>
    </row>
    <row r="19" spans="2:6" s="6" customFormat="1" ht="24.75" thickBot="1">
      <c r="B19" s="131"/>
      <c r="C19" s="166" t="s">
        <v>118</v>
      </c>
      <c r="D19" s="60"/>
      <c r="E19" s="167">
        <f>+E7+E8+E9+E18</f>
        <v>-392819</v>
      </c>
      <c r="F19" s="168">
        <f>+F7+F8+F9+F18</f>
        <v>2615180</v>
      </c>
    </row>
    <row r="20" spans="2:6" s="3" customFormat="1" ht="24.75" thickTop="1">
      <c r="B20" s="96">
        <v>1</v>
      </c>
      <c r="C20" s="137" t="s">
        <v>111</v>
      </c>
      <c r="D20" s="69"/>
      <c r="E20" s="70">
        <v>0</v>
      </c>
      <c r="F20" s="71">
        <v>0</v>
      </c>
    </row>
    <row r="21" spans="2:6" s="3" customFormat="1" ht="24">
      <c r="B21" s="96">
        <v>2</v>
      </c>
      <c r="C21" s="137" t="s">
        <v>112</v>
      </c>
      <c r="D21" s="69"/>
      <c r="E21" s="70"/>
      <c r="F21" s="71">
        <v>0</v>
      </c>
    </row>
    <row r="22" spans="2:6" s="3" customFormat="1" ht="12.75">
      <c r="B22" s="96">
        <v>3</v>
      </c>
      <c r="C22" s="137" t="s">
        <v>81</v>
      </c>
      <c r="D22" s="69"/>
      <c r="E22" s="86"/>
      <c r="F22" s="169"/>
    </row>
    <row r="23" spans="2:6" s="10" customFormat="1" ht="24">
      <c r="B23" s="170" t="s">
        <v>113</v>
      </c>
      <c r="C23" s="137" t="s">
        <v>82</v>
      </c>
      <c r="D23" s="97"/>
      <c r="E23" s="171"/>
      <c r="F23" s="172">
        <v>0</v>
      </c>
    </row>
    <row r="24" spans="2:6" s="10" customFormat="1" ht="12">
      <c r="B24" s="170" t="s">
        <v>114</v>
      </c>
      <c r="C24" s="137" t="s">
        <v>83</v>
      </c>
      <c r="D24" s="97"/>
      <c r="E24" s="173">
        <v>7</v>
      </c>
      <c r="F24" s="173">
        <v>1</v>
      </c>
    </row>
    <row r="25" spans="2:6" s="10" customFormat="1" ht="12">
      <c r="B25" s="170" t="s">
        <v>115</v>
      </c>
      <c r="C25" s="137" t="s">
        <v>84</v>
      </c>
      <c r="D25" s="97"/>
      <c r="E25" s="173">
        <f>-2540+26550</f>
        <v>24010</v>
      </c>
      <c r="F25" s="173">
        <v>-14963</v>
      </c>
    </row>
    <row r="26" spans="2:6" s="10" customFormat="1" ht="12">
      <c r="B26" s="174" t="s">
        <v>116</v>
      </c>
      <c r="C26" s="175" t="s">
        <v>85</v>
      </c>
      <c r="D26" s="176"/>
      <c r="E26" s="177"/>
      <c r="F26" s="178"/>
    </row>
    <row r="27" spans="2:254" s="13" customFormat="1" ht="12.75">
      <c r="B27" s="179"/>
      <c r="C27" s="139" t="s">
        <v>117</v>
      </c>
      <c r="D27" s="180"/>
      <c r="E27" s="181">
        <f>SUM(E20:E26)</f>
        <v>24017</v>
      </c>
      <c r="F27" s="182">
        <f>SUM(F20:F26)</f>
        <v>-14962</v>
      </c>
      <c r="G27" s="12"/>
      <c r="H27" s="12"/>
      <c r="I27" s="12"/>
      <c r="J27" s="11"/>
      <c r="K27" s="12"/>
      <c r="L27" s="12"/>
      <c r="M27" s="12"/>
      <c r="N27" s="12"/>
      <c r="O27" s="11"/>
      <c r="P27" s="12"/>
      <c r="Q27" s="12"/>
      <c r="R27" s="12"/>
      <c r="S27" s="12"/>
      <c r="T27" s="11"/>
      <c r="U27" s="12"/>
      <c r="V27" s="12"/>
      <c r="W27" s="12"/>
      <c r="X27" s="12"/>
      <c r="Y27" s="11"/>
      <c r="Z27" s="12"/>
      <c r="AA27" s="12"/>
      <c r="AB27" s="12"/>
      <c r="AC27" s="12"/>
      <c r="AD27" s="11"/>
      <c r="AE27" s="12"/>
      <c r="AF27" s="12"/>
      <c r="AG27" s="12"/>
      <c r="AH27" s="12"/>
      <c r="AI27" s="11"/>
      <c r="AJ27" s="12"/>
      <c r="AK27" s="12"/>
      <c r="AL27" s="12"/>
      <c r="AM27" s="12"/>
      <c r="AN27" s="11"/>
      <c r="AO27" s="12"/>
      <c r="AP27" s="12"/>
      <c r="AQ27" s="12"/>
      <c r="AR27" s="12"/>
      <c r="AS27" s="11"/>
      <c r="AT27" s="12"/>
      <c r="AU27" s="12"/>
      <c r="AV27" s="12"/>
      <c r="AW27" s="12"/>
      <c r="AX27" s="11"/>
      <c r="AY27" s="12"/>
      <c r="AZ27" s="12"/>
      <c r="BA27" s="12"/>
      <c r="BB27" s="12"/>
      <c r="BC27" s="11"/>
      <c r="BD27" s="12"/>
      <c r="BE27" s="12"/>
      <c r="BF27" s="12"/>
      <c r="BG27" s="12"/>
      <c r="BH27" s="11"/>
      <c r="BI27" s="12"/>
      <c r="BJ27" s="12"/>
      <c r="BK27" s="12"/>
      <c r="BL27" s="12"/>
      <c r="BM27" s="11"/>
      <c r="BN27" s="12"/>
      <c r="BO27" s="12"/>
      <c r="BP27" s="12"/>
      <c r="BQ27" s="12"/>
      <c r="BR27" s="11"/>
      <c r="BS27" s="12"/>
      <c r="BT27" s="12"/>
      <c r="BU27" s="12"/>
      <c r="BV27" s="12"/>
      <c r="BW27" s="11"/>
      <c r="BX27" s="12"/>
      <c r="BY27" s="12"/>
      <c r="BZ27" s="12"/>
      <c r="CA27" s="12"/>
      <c r="CB27" s="11"/>
      <c r="CC27" s="12"/>
      <c r="CD27" s="12"/>
      <c r="CE27" s="12"/>
      <c r="CF27" s="12"/>
      <c r="CG27" s="11"/>
      <c r="CH27" s="12"/>
      <c r="CI27" s="12"/>
      <c r="CJ27" s="12"/>
      <c r="CK27" s="12"/>
      <c r="CL27" s="11"/>
      <c r="CM27" s="12"/>
      <c r="CN27" s="12"/>
      <c r="CO27" s="12"/>
      <c r="CP27" s="12"/>
      <c r="CQ27" s="11"/>
      <c r="CR27" s="12"/>
      <c r="CS27" s="12"/>
      <c r="CT27" s="12"/>
      <c r="CU27" s="12"/>
      <c r="CV27" s="11"/>
      <c r="CW27" s="12"/>
      <c r="CX27" s="12"/>
      <c r="CY27" s="12"/>
      <c r="CZ27" s="12"/>
      <c r="DA27" s="11"/>
      <c r="DB27" s="12"/>
      <c r="DC27" s="12"/>
      <c r="DD27" s="12"/>
      <c r="DE27" s="12"/>
      <c r="DF27" s="11"/>
      <c r="DG27" s="12"/>
      <c r="DH27" s="12"/>
      <c r="DI27" s="12"/>
      <c r="DJ27" s="12"/>
      <c r="DK27" s="11"/>
      <c r="DL27" s="12"/>
      <c r="DM27" s="12"/>
      <c r="DN27" s="12"/>
      <c r="DO27" s="12"/>
      <c r="DP27" s="11"/>
      <c r="DQ27" s="12"/>
      <c r="DR27" s="12"/>
      <c r="DS27" s="12"/>
      <c r="DT27" s="12"/>
      <c r="DU27" s="11"/>
      <c r="DV27" s="12"/>
      <c r="DW27" s="12"/>
      <c r="DX27" s="12"/>
      <c r="DY27" s="12"/>
      <c r="DZ27" s="11"/>
      <c r="EA27" s="12"/>
      <c r="EB27" s="12"/>
      <c r="EC27" s="12"/>
      <c r="ED27" s="12"/>
      <c r="EE27" s="11"/>
      <c r="EF27" s="12"/>
      <c r="EG27" s="12"/>
      <c r="EH27" s="12"/>
      <c r="EI27" s="12"/>
      <c r="EJ27" s="11"/>
      <c r="EK27" s="12"/>
      <c r="EL27" s="12"/>
      <c r="EM27" s="12"/>
      <c r="EN27" s="12"/>
      <c r="EO27" s="11"/>
      <c r="EP27" s="12"/>
      <c r="EQ27" s="12"/>
      <c r="ER27" s="12"/>
      <c r="ES27" s="12"/>
      <c r="ET27" s="11"/>
      <c r="EU27" s="12"/>
      <c r="EV27" s="12"/>
      <c r="EW27" s="12"/>
      <c r="EX27" s="12"/>
      <c r="EY27" s="11"/>
      <c r="EZ27" s="12"/>
      <c r="FA27" s="12"/>
      <c r="FB27" s="12"/>
      <c r="FC27" s="12"/>
      <c r="FD27" s="11"/>
      <c r="FE27" s="12"/>
      <c r="FF27" s="12"/>
      <c r="FG27" s="12"/>
      <c r="FH27" s="12"/>
      <c r="FI27" s="11"/>
      <c r="FJ27" s="12"/>
      <c r="FK27" s="12"/>
      <c r="FL27" s="12"/>
      <c r="FM27" s="12"/>
      <c r="FN27" s="11"/>
      <c r="FO27" s="12"/>
      <c r="FP27" s="12"/>
      <c r="FQ27" s="12"/>
      <c r="FR27" s="12"/>
      <c r="FS27" s="11"/>
      <c r="FT27" s="12"/>
      <c r="FU27" s="12"/>
      <c r="FV27" s="12"/>
      <c r="FW27" s="12"/>
      <c r="FX27" s="11"/>
      <c r="FY27" s="12"/>
      <c r="FZ27" s="12"/>
      <c r="GA27" s="12"/>
      <c r="GB27" s="12"/>
      <c r="GC27" s="11"/>
      <c r="GD27" s="12"/>
      <c r="GE27" s="12"/>
      <c r="GF27" s="12"/>
      <c r="GG27" s="12"/>
      <c r="GH27" s="11"/>
      <c r="GI27" s="12"/>
      <c r="GJ27" s="12"/>
      <c r="GK27" s="12"/>
      <c r="GL27" s="12"/>
      <c r="GM27" s="11"/>
      <c r="GN27" s="12"/>
      <c r="GO27" s="12"/>
      <c r="GP27" s="12"/>
      <c r="GQ27" s="12"/>
      <c r="GR27" s="11"/>
      <c r="GS27" s="12"/>
      <c r="GT27" s="12"/>
      <c r="GU27" s="12"/>
      <c r="GV27" s="12"/>
      <c r="GW27" s="11"/>
      <c r="GX27" s="12"/>
      <c r="GY27" s="12"/>
      <c r="GZ27" s="12"/>
      <c r="HA27" s="12"/>
      <c r="HB27" s="11"/>
      <c r="HC27" s="12"/>
      <c r="HD27" s="12"/>
      <c r="HE27" s="12"/>
      <c r="HF27" s="12"/>
      <c r="HG27" s="11"/>
      <c r="HH27" s="12"/>
      <c r="HI27" s="12"/>
      <c r="HJ27" s="12"/>
      <c r="HK27" s="12"/>
      <c r="HL27" s="11"/>
      <c r="HM27" s="12"/>
      <c r="HN27" s="12"/>
      <c r="HO27" s="12"/>
      <c r="HP27" s="12"/>
      <c r="HQ27" s="11"/>
      <c r="HR27" s="12"/>
      <c r="HS27" s="12"/>
      <c r="HT27" s="12"/>
      <c r="HU27" s="12"/>
      <c r="HV27" s="11"/>
      <c r="HW27" s="12"/>
      <c r="HX27" s="12"/>
      <c r="HY27" s="12"/>
      <c r="HZ27" s="12"/>
      <c r="IA27" s="11"/>
      <c r="IB27" s="12"/>
      <c r="IC27" s="12"/>
      <c r="ID27" s="12"/>
      <c r="IE27" s="12"/>
      <c r="IF27" s="11"/>
      <c r="IG27" s="12"/>
      <c r="IH27" s="12"/>
      <c r="II27" s="12"/>
      <c r="IJ27" s="12"/>
      <c r="IK27" s="11"/>
      <c r="IL27" s="12"/>
      <c r="IM27" s="12"/>
      <c r="IN27" s="12"/>
      <c r="IO27" s="12"/>
      <c r="IP27" s="11"/>
      <c r="IQ27" s="12"/>
      <c r="IR27" s="12"/>
      <c r="IS27" s="12"/>
      <c r="IT27" s="12"/>
    </row>
    <row r="28" spans="2:6" s="3" customFormat="1" ht="13.5" thickBot="1">
      <c r="B28" s="125"/>
      <c r="C28" s="183" t="s">
        <v>119</v>
      </c>
      <c r="D28" s="184"/>
      <c r="E28" s="185">
        <f>+E19+E27</f>
        <v>-368802</v>
      </c>
      <c r="F28" s="186">
        <f>+F19+F27</f>
        <v>2600218</v>
      </c>
    </row>
    <row r="29" spans="2:9" s="4" customFormat="1" ht="14.25" thickBot="1" thickTop="1">
      <c r="B29" s="187"/>
      <c r="C29" s="188" t="s">
        <v>86</v>
      </c>
      <c r="D29" s="189"/>
      <c r="E29" s="190">
        <f>+(464950+E28)*10%</f>
        <v>9614.800000000001</v>
      </c>
      <c r="F29" s="190">
        <f>+(627102+F28)*10%</f>
        <v>322732</v>
      </c>
      <c r="H29" s="14"/>
      <c r="I29" s="14"/>
    </row>
    <row r="30" spans="2:6" s="6" customFormat="1" ht="30.75" thickBot="1">
      <c r="B30" s="104"/>
      <c r="C30" s="191" t="s">
        <v>87</v>
      </c>
      <c r="D30" s="105"/>
      <c r="E30" s="106">
        <f>+E28-E29</f>
        <v>-378416.8</v>
      </c>
      <c r="F30" s="107">
        <f>+F28-F29</f>
        <v>2277486</v>
      </c>
    </row>
    <row r="31" spans="2:6" s="4" customFormat="1" ht="23.25" thickBot="1">
      <c r="B31" s="192"/>
      <c r="C31" s="193" t="s">
        <v>243</v>
      </c>
      <c r="D31" s="194"/>
      <c r="E31" s="195"/>
      <c r="F31" s="196"/>
    </row>
    <row r="32" spans="2:6" ht="15.75" thickBot="1">
      <c r="B32" s="108"/>
      <c r="C32" s="197"/>
      <c r="D32" s="110" t="s">
        <v>500</v>
      </c>
      <c r="E32" s="198" t="str">
        <f>IF(E30='DETYRIMET DHE KAPITALI'!E42,"OK","Nuk Kuadron!")</f>
        <v>OK</v>
      </c>
      <c r="F32" s="199" t="str">
        <f>IF(F30='DETYRIMET DHE KAPITALI'!F42,"OK","Nuk Kuadron!")</f>
        <v>OK</v>
      </c>
    </row>
    <row r="33" spans="2:6" ht="12.75">
      <c r="B33" s="18"/>
      <c r="C33" s="19"/>
      <c r="D33" s="18"/>
      <c r="E33" s="18"/>
      <c r="F33" s="18"/>
    </row>
    <row r="34" spans="3:5" ht="12.75">
      <c r="C34" s="483"/>
      <c r="D34" s="483"/>
      <c r="E34" s="483"/>
    </row>
    <row r="35" ht="12.75">
      <c r="E35" s="43"/>
    </row>
  </sheetData>
  <sheetProtection password="CAF5" sheet="1"/>
  <mergeCells count="7">
    <mergeCell ref="C34:E34"/>
    <mergeCell ref="C4:F4"/>
    <mergeCell ref="B1:F1"/>
    <mergeCell ref="B2:F2"/>
    <mergeCell ref="C5:C6"/>
    <mergeCell ref="D5:D6"/>
    <mergeCell ref="B5:B6"/>
  </mergeCells>
  <printOptions/>
  <pageMargins left="0.13" right="0.47" top="1" bottom="1" header="0.5" footer="0.5"/>
  <pageSetup horizontalDpi="300" verticalDpi="300" orientation="portrait" paperSize="9" scale="95" r:id="rId3"/>
  <headerFooter alignWithMargins="0">
    <oddFooter>&amp;C4</oddFooter>
  </headerFooter>
  <ignoredErrors>
    <ignoredError sqref="F12" formulaRange="1"/>
  </ignoredErrors>
  <legacyDrawing r:id="rId2"/>
</worksheet>
</file>

<file path=xl/worksheets/sheet5.xml><?xml version="1.0" encoding="utf-8"?>
<worksheet xmlns="http://schemas.openxmlformats.org/spreadsheetml/2006/main" xmlns:r="http://schemas.openxmlformats.org/officeDocument/2006/relationships">
  <dimension ref="B1:F46"/>
  <sheetViews>
    <sheetView zoomScalePageLayoutView="0" workbookViewId="0" topLeftCell="A1">
      <selection activeCell="I30" sqref="I30"/>
    </sheetView>
  </sheetViews>
  <sheetFormatPr defaultColWidth="9.140625" defaultRowHeight="12.75"/>
  <cols>
    <col min="1" max="1" width="3.57421875" style="0" customWidth="1"/>
    <col min="2" max="2" width="3.140625" style="0" bestFit="1" customWidth="1"/>
    <col min="3" max="3" width="49.57421875" style="0" bestFit="1" customWidth="1"/>
    <col min="4" max="4" width="9.28125" style="0" bestFit="1" customWidth="1"/>
    <col min="5" max="5" width="12.7109375" style="0" customWidth="1"/>
    <col min="6" max="6" width="12.8515625" style="0" customWidth="1"/>
  </cols>
  <sheetData>
    <row r="1" spans="2:6" ht="15.75">
      <c r="B1" s="491" t="s">
        <v>129</v>
      </c>
      <c r="C1" s="491"/>
      <c r="D1" s="491"/>
      <c r="E1" s="491"/>
      <c r="F1" s="491"/>
    </row>
    <row r="2" spans="2:6" ht="15.75">
      <c r="B2" s="200" t="s">
        <v>515</v>
      </c>
      <c r="C2" s="200"/>
      <c r="D2" s="200"/>
      <c r="E2" s="200"/>
      <c r="F2" s="200"/>
    </row>
    <row r="3" spans="2:6" ht="12.75">
      <c r="B3" s="113"/>
      <c r="C3" s="201" t="s">
        <v>0</v>
      </c>
      <c r="D3" s="202"/>
      <c r="E3" s="202"/>
      <c r="F3" s="203"/>
    </row>
    <row r="4" spans="2:6" ht="17.25" customHeight="1" thickBot="1">
      <c r="B4" s="204"/>
      <c r="C4" s="484" t="s">
        <v>521</v>
      </c>
      <c r="D4" s="484"/>
      <c r="E4" s="484"/>
      <c r="F4" s="484"/>
    </row>
    <row r="5" spans="2:6" ht="15">
      <c r="B5" s="147" t="s">
        <v>73</v>
      </c>
      <c r="C5" s="205" t="s">
        <v>263</v>
      </c>
      <c r="D5" s="206" t="s">
        <v>2</v>
      </c>
      <c r="E5" s="148">
        <v>2013</v>
      </c>
      <c r="F5" s="148">
        <v>2012</v>
      </c>
    </row>
    <row r="6" spans="2:6" ht="18.75" customHeight="1">
      <c r="B6" s="207"/>
      <c r="C6" s="208" t="s">
        <v>264</v>
      </c>
      <c r="D6" s="209"/>
      <c r="E6" s="210">
        <v>0</v>
      </c>
      <c r="F6" s="211">
        <v>0</v>
      </c>
    </row>
    <row r="7" spans="2:6" ht="12.75">
      <c r="B7" s="207"/>
      <c r="C7" s="140" t="s">
        <v>265</v>
      </c>
      <c r="D7" s="212"/>
      <c r="E7" s="213">
        <f>'Pasq. te ardhura shpenzime'!E28</f>
        <v>-368802</v>
      </c>
      <c r="F7" s="214">
        <f>'Pasq. te ardhura shpenzime'!F28</f>
        <v>2600218</v>
      </c>
    </row>
    <row r="8" spans="2:6" ht="12.75">
      <c r="B8" s="207"/>
      <c r="C8" s="215" t="s">
        <v>266</v>
      </c>
      <c r="D8" s="212"/>
      <c r="E8" s="213"/>
      <c r="F8" s="214"/>
    </row>
    <row r="9" spans="2:6" ht="12.75">
      <c r="B9" s="207"/>
      <c r="C9" s="216" t="s">
        <v>267</v>
      </c>
      <c r="D9" s="212"/>
      <c r="E9" s="213">
        <f>-'Pasq. te ardhura shpenzime'!E16</f>
        <v>223386</v>
      </c>
      <c r="F9" s="214">
        <f>-'Pasq. te ardhura shpenzime'!F16</f>
        <v>264528</v>
      </c>
    </row>
    <row r="10" spans="2:6" ht="12.75">
      <c r="B10" s="207"/>
      <c r="C10" s="140" t="s">
        <v>268</v>
      </c>
      <c r="D10" s="212"/>
      <c r="E10" s="213"/>
      <c r="F10" s="214"/>
    </row>
    <row r="11" spans="2:6" ht="12.75">
      <c r="B11" s="207"/>
      <c r="C11" s="140" t="s">
        <v>269</v>
      </c>
      <c r="D11" s="212"/>
      <c r="E11" s="213"/>
      <c r="F11" s="214"/>
    </row>
    <row r="12" spans="2:6" ht="12.75">
      <c r="B12" s="207"/>
      <c r="C12" s="140" t="s">
        <v>270</v>
      </c>
      <c r="D12" s="212"/>
      <c r="E12" s="213"/>
      <c r="F12" s="214"/>
    </row>
    <row r="13" spans="2:6" ht="25.5">
      <c r="B13" s="207"/>
      <c r="C13" s="140" t="s">
        <v>271</v>
      </c>
      <c r="D13" s="212"/>
      <c r="E13" s="213">
        <f>(AKTIVET!F17-AKTIVET!E17)+(AKTIVET!F27-AKTIVET!E27)</f>
        <v>7835711</v>
      </c>
      <c r="F13" s="214">
        <f>(2534352-AKTIVET!F17)+(0-AKTIVET!F27)</f>
        <v>-6455232</v>
      </c>
    </row>
    <row r="14" spans="2:6" ht="12.75">
      <c r="B14" s="207"/>
      <c r="C14" s="140" t="s">
        <v>272</v>
      </c>
      <c r="D14" s="212"/>
      <c r="E14" s="213">
        <f>AKTIVET!F24-AKTIVET!E24</f>
        <v>-2695518</v>
      </c>
      <c r="F14" s="214">
        <f>8103171-AKTIVET!F24</f>
        <v>3302580</v>
      </c>
    </row>
    <row r="15" spans="2:6" ht="25.5">
      <c r="B15" s="207"/>
      <c r="C15" s="140" t="s">
        <v>273</v>
      </c>
      <c r="D15" s="212"/>
      <c r="E15" s="213">
        <f>'DETYRIMET DHE KAPITALI'!E31-'DETYRIMET DHE KAPITALI'!F31</f>
        <v>1753077</v>
      </c>
      <c r="F15" s="214">
        <f>'DETYRIMET DHE KAPITALI'!F31-8759247</f>
        <v>-448868</v>
      </c>
    </row>
    <row r="16" spans="2:6" ht="12.75">
      <c r="B16" s="207"/>
      <c r="C16" s="140" t="s">
        <v>274</v>
      </c>
      <c r="D16" s="212"/>
      <c r="E16" s="213"/>
      <c r="F16" s="214"/>
    </row>
    <row r="17" spans="2:6" ht="12.75">
      <c r="B17" s="207"/>
      <c r="C17" s="140" t="s">
        <v>275</v>
      </c>
      <c r="D17" s="212"/>
      <c r="E17" s="213"/>
      <c r="F17" s="214"/>
    </row>
    <row r="18" spans="2:6" ht="12.75">
      <c r="B18" s="207"/>
      <c r="C18" s="140" t="s">
        <v>276</v>
      </c>
      <c r="D18" s="212"/>
      <c r="E18" s="213">
        <f>-'Pasq. te ardhura shpenzime'!E29</f>
        <v>-9614.800000000001</v>
      </c>
      <c r="F18" s="214">
        <f>-'Pasq. te ardhura shpenzime'!F29</f>
        <v>-322732</v>
      </c>
    </row>
    <row r="19" spans="2:6" ht="12.75">
      <c r="B19" s="207"/>
      <c r="C19" s="140" t="s">
        <v>277</v>
      </c>
      <c r="D19" s="212"/>
      <c r="E19" s="213"/>
      <c r="F19" s="214"/>
    </row>
    <row r="20" spans="2:6" ht="12.75">
      <c r="B20" s="217"/>
      <c r="C20" s="140" t="s">
        <v>278</v>
      </c>
      <c r="D20" s="212"/>
      <c r="E20" s="213"/>
      <c r="F20" s="214"/>
    </row>
    <row r="21" spans="2:6" ht="21" customHeight="1">
      <c r="B21" s="207"/>
      <c r="C21" s="208" t="s">
        <v>279</v>
      </c>
      <c r="D21" s="212"/>
      <c r="E21" s="213">
        <f>SUM(E7:E20)</f>
        <v>6738239.2</v>
      </c>
      <c r="F21" s="214">
        <f>SUM(F7:F20)</f>
        <v>-1059506</v>
      </c>
    </row>
    <row r="22" spans="2:6" ht="12.75">
      <c r="B22" s="207"/>
      <c r="C22" s="140" t="s">
        <v>280</v>
      </c>
      <c r="D22" s="212"/>
      <c r="E22" s="213"/>
      <c r="F22" s="214"/>
    </row>
    <row r="23" spans="2:6" ht="12.75">
      <c r="B23" s="207"/>
      <c r="C23" s="140" t="s">
        <v>281</v>
      </c>
      <c r="D23" s="212"/>
      <c r="E23" s="218">
        <f>AKTIVET!F50-AKTIVET!E50-E9</f>
        <v>-408968</v>
      </c>
      <c r="F23" s="219">
        <f>1277903-AKTIVET!F50-F9</f>
        <v>-81667</v>
      </c>
    </row>
    <row r="24" spans="2:6" ht="12.75">
      <c r="B24" s="207"/>
      <c r="C24" s="140" t="s">
        <v>120</v>
      </c>
      <c r="D24" s="212"/>
      <c r="E24" s="213"/>
      <c r="F24" s="214"/>
    </row>
    <row r="25" spans="2:6" ht="12.75">
      <c r="B25" s="207"/>
      <c r="C25" s="140" t="s">
        <v>121</v>
      </c>
      <c r="D25" s="212"/>
      <c r="E25" s="213"/>
      <c r="F25" s="214"/>
    </row>
    <row r="26" spans="2:6" ht="12.75">
      <c r="B26" s="207"/>
      <c r="C26" s="140" t="s">
        <v>122</v>
      </c>
      <c r="D26" s="212"/>
      <c r="E26" s="213"/>
      <c r="F26" s="214"/>
    </row>
    <row r="27" spans="2:6" ht="12.75">
      <c r="B27" s="207"/>
      <c r="C27" s="140" t="s">
        <v>282</v>
      </c>
      <c r="D27" s="212"/>
      <c r="E27" s="213"/>
      <c r="F27" s="214"/>
    </row>
    <row r="28" spans="2:6" ht="12.75">
      <c r="B28" s="207"/>
      <c r="C28" s="140"/>
      <c r="D28" s="212"/>
      <c r="E28" s="213"/>
      <c r="F28" s="214"/>
    </row>
    <row r="29" spans="2:6" ht="18.75" customHeight="1">
      <c r="B29" s="207"/>
      <c r="C29" s="208" t="s">
        <v>283</v>
      </c>
      <c r="D29" s="212"/>
      <c r="E29" s="213"/>
      <c r="F29" s="214"/>
    </row>
    <row r="30" spans="2:6" ht="12.75">
      <c r="B30" s="207"/>
      <c r="C30" s="140" t="s">
        <v>284</v>
      </c>
      <c r="D30" s="212"/>
      <c r="E30" s="213"/>
      <c r="F30" s="214"/>
    </row>
    <row r="31" spans="2:6" ht="12.75">
      <c r="B31" s="207"/>
      <c r="C31" s="140" t="s">
        <v>285</v>
      </c>
      <c r="D31" s="212"/>
      <c r="E31" s="213"/>
      <c r="F31" s="214"/>
    </row>
    <row r="32" spans="2:6" ht="14.25">
      <c r="B32" s="220"/>
      <c r="C32" s="140" t="s">
        <v>286</v>
      </c>
      <c r="D32" s="221"/>
      <c r="E32" s="222"/>
      <c r="F32" s="223"/>
    </row>
    <row r="33" spans="2:6" ht="12.75">
      <c r="B33" s="207"/>
      <c r="C33" s="140" t="s">
        <v>287</v>
      </c>
      <c r="D33" s="212"/>
      <c r="E33" s="213">
        <v>-6416930.8</v>
      </c>
      <c r="F33" s="214"/>
    </row>
    <row r="34" spans="2:6" ht="12.75">
      <c r="B34" s="207"/>
      <c r="C34" s="140" t="s">
        <v>288</v>
      </c>
      <c r="D34" s="212"/>
      <c r="E34" s="213"/>
      <c r="F34" s="214"/>
    </row>
    <row r="35" spans="2:6" ht="12.75">
      <c r="B35" s="207"/>
      <c r="C35" s="140"/>
      <c r="D35" s="212"/>
      <c r="E35" s="213"/>
      <c r="F35" s="214"/>
    </row>
    <row r="36" spans="2:6" ht="12.75">
      <c r="B36" s="207"/>
      <c r="C36" s="208" t="s">
        <v>289</v>
      </c>
      <c r="D36" s="212"/>
      <c r="E36" s="213">
        <f>SUM(E21:E35)</f>
        <v>-87659.59999999963</v>
      </c>
      <c r="F36" s="214">
        <f>SUM(F21:F35)</f>
        <v>-1141173</v>
      </c>
    </row>
    <row r="37" spans="2:6" ht="12.75">
      <c r="B37" s="207"/>
      <c r="C37" s="208" t="s">
        <v>290</v>
      </c>
      <c r="D37" s="212"/>
      <c r="E37" s="213">
        <f>AKTIVET!F7</f>
        <v>174168</v>
      </c>
      <c r="F37" s="214">
        <v>1315341</v>
      </c>
    </row>
    <row r="38" spans="2:6" ht="12.75">
      <c r="B38" s="207"/>
      <c r="C38" s="208" t="s">
        <v>291</v>
      </c>
      <c r="D38" s="212"/>
      <c r="E38" s="213">
        <f>E36+E37-0.2</f>
        <v>86508.20000000038</v>
      </c>
      <c r="F38" s="214">
        <f>F36+F37</f>
        <v>174168</v>
      </c>
    </row>
    <row r="39" spans="2:6" ht="12.75">
      <c r="B39" s="207"/>
      <c r="C39" s="140"/>
      <c r="D39" s="212"/>
      <c r="E39" s="213"/>
      <c r="F39" s="214"/>
    </row>
    <row r="40" spans="2:6" ht="13.5" thickBot="1">
      <c r="B40" s="224"/>
      <c r="C40" s="225"/>
      <c r="D40" s="226"/>
      <c r="E40" s="227"/>
      <c r="F40" s="228"/>
    </row>
    <row r="41" spans="2:6" ht="13.5" thickBot="1">
      <c r="B41" s="229"/>
      <c r="C41" s="230"/>
      <c r="D41" s="110" t="s">
        <v>500</v>
      </c>
      <c r="E41" s="111" t="str">
        <f>IF(E38=AKTIVET!E7,"Nuk rakordon","OK")</f>
        <v>OK</v>
      </c>
      <c r="F41" s="112" t="str">
        <f>IF(F38=AKTIVET!F7,"OK","Nuk rakordon")</f>
        <v>OK</v>
      </c>
    </row>
    <row r="44" ht="12.75">
      <c r="E44" s="43"/>
    </row>
    <row r="45" ht="12.75">
      <c r="E45" s="48"/>
    </row>
    <row r="46" ht="12.75">
      <c r="E46" s="48"/>
    </row>
  </sheetData>
  <sheetProtection password="CAF5" sheet="1"/>
  <mergeCells count="2">
    <mergeCell ref="B1:F1"/>
    <mergeCell ref="C4:F4"/>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J21"/>
  <sheetViews>
    <sheetView zoomScalePageLayoutView="0" workbookViewId="0" topLeftCell="A1">
      <selection activeCell="G23" sqref="G23"/>
    </sheetView>
  </sheetViews>
  <sheetFormatPr defaultColWidth="9.140625" defaultRowHeight="12.75"/>
  <cols>
    <col min="1" max="1" width="4.140625" style="0" customWidth="1"/>
    <col min="2" max="2" width="37.57421875" style="0" customWidth="1"/>
    <col min="3" max="3" width="12.7109375" style="0" bestFit="1" customWidth="1"/>
    <col min="4" max="4" width="11.00390625" style="0" customWidth="1"/>
    <col min="5" max="5" width="11.57421875" style="0" customWidth="1"/>
    <col min="6" max="6" width="11.7109375" style="0" customWidth="1"/>
    <col min="7" max="7" width="13.8515625" style="0" customWidth="1"/>
    <col min="8" max="8" width="15.140625" style="0" customWidth="1"/>
    <col min="9" max="10" width="8.57421875" style="0" customWidth="1"/>
    <col min="11" max="11" width="8.7109375" style="0" customWidth="1"/>
  </cols>
  <sheetData>
    <row r="1" spans="2:8" ht="15.75">
      <c r="B1" s="491" t="s">
        <v>129</v>
      </c>
      <c r="C1" s="491"/>
      <c r="D1" s="491"/>
      <c r="E1" s="491"/>
      <c r="F1" s="491"/>
      <c r="G1" s="491"/>
      <c r="H1" s="491"/>
    </row>
    <row r="2" spans="2:8" ht="15.75">
      <c r="B2" s="491" t="s">
        <v>515</v>
      </c>
      <c r="C2" s="491"/>
      <c r="D2" s="491"/>
      <c r="E2" s="491"/>
      <c r="F2" s="491"/>
      <c r="G2" s="491"/>
      <c r="H2" s="491"/>
    </row>
    <row r="3" spans="2:8" ht="12.75">
      <c r="B3" s="113"/>
      <c r="C3" s="201" t="s">
        <v>0</v>
      </c>
      <c r="D3" s="231"/>
      <c r="E3" s="202"/>
      <c r="F3" s="202"/>
      <c r="G3" s="114"/>
      <c r="H3" s="114"/>
    </row>
    <row r="4" spans="2:8" ht="19.5" customHeight="1" thickBot="1">
      <c r="B4" s="494" t="s">
        <v>522</v>
      </c>
      <c r="C4" s="494"/>
      <c r="D4" s="494"/>
      <c r="E4" s="494"/>
      <c r="F4" s="494"/>
      <c r="G4" s="494"/>
      <c r="H4" s="494"/>
    </row>
    <row r="5" spans="2:10" ht="13.5" thickBot="1">
      <c r="B5" s="232"/>
      <c r="C5" s="233" t="s">
        <v>89</v>
      </c>
      <c r="D5" s="234"/>
      <c r="E5" s="234"/>
      <c r="F5" s="234"/>
      <c r="G5" s="234"/>
      <c r="H5" s="235"/>
      <c r="I5" s="492"/>
      <c r="J5" s="493"/>
    </row>
    <row r="6" spans="2:8" s="15" customFormat="1" ht="46.5" customHeight="1" thickBot="1">
      <c r="B6" s="236"/>
      <c r="C6" s="237" t="s">
        <v>63</v>
      </c>
      <c r="D6" s="237" t="s">
        <v>64</v>
      </c>
      <c r="E6" s="237" t="s">
        <v>96</v>
      </c>
      <c r="F6" s="237" t="s">
        <v>90</v>
      </c>
      <c r="G6" s="237" t="s">
        <v>123</v>
      </c>
      <c r="H6" s="238" t="s">
        <v>91</v>
      </c>
    </row>
    <row r="7" spans="2:10" s="3" customFormat="1" ht="13.5" thickBot="1">
      <c r="B7" s="239" t="s">
        <v>508</v>
      </c>
      <c r="C7" s="240">
        <f>+'DETYRIMET DHE KAPITALI'!F35</f>
        <v>100000</v>
      </c>
      <c r="D7" s="241"/>
      <c r="E7" s="241"/>
      <c r="F7" s="241">
        <f>'DETYRIMET DHE KAPITALI'!F39</f>
        <v>118200</v>
      </c>
      <c r="G7" s="241">
        <f>'DETYRIMET DHE KAPITALI'!E41</f>
        <v>0</v>
      </c>
      <c r="H7" s="242">
        <f aca="true" t="shared" si="0" ref="H7:H13">SUM(C7:G7)</f>
        <v>218200</v>
      </c>
      <c r="J7" s="16"/>
    </row>
    <row r="8" spans="2:8" ht="12.75">
      <c r="B8" s="243" t="s">
        <v>92</v>
      </c>
      <c r="C8" s="244"/>
      <c r="D8" s="244"/>
      <c r="E8" s="244"/>
      <c r="F8" s="153"/>
      <c r="G8" s="153"/>
      <c r="H8" s="245">
        <f t="shared" si="0"/>
        <v>0</v>
      </c>
    </row>
    <row r="9" spans="2:8" s="3" customFormat="1" ht="12.75">
      <c r="B9" s="246" t="s">
        <v>93</v>
      </c>
      <c r="C9" s="213"/>
      <c r="D9" s="213"/>
      <c r="E9" s="213"/>
      <c r="F9" s="213"/>
      <c r="G9" s="213"/>
      <c r="H9" s="245">
        <f t="shared" si="0"/>
        <v>0</v>
      </c>
    </row>
    <row r="10" spans="2:8" ht="12.75">
      <c r="B10" s="243" t="s">
        <v>94</v>
      </c>
      <c r="C10" s="244"/>
      <c r="D10" s="244"/>
      <c r="E10" s="244"/>
      <c r="F10" s="153"/>
      <c r="G10" s="247">
        <f>+'Pasq. te ardhura shpenzime'!E30</f>
        <v>-378416.8</v>
      </c>
      <c r="H10" s="245">
        <f t="shared" si="0"/>
        <v>-378416.8</v>
      </c>
    </row>
    <row r="11" spans="2:8" ht="12.75">
      <c r="B11" s="248" t="s">
        <v>95</v>
      </c>
      <c r="C11" s="249"/>
      <c r="D11" s="249"/>
      <c r="E11" s="249"/>
      <c r="F11" s="210"/>
      <c r="G11" s="210"/>
      <c r="H11" s="245">
        <f t="shared" si="0"/>
        <v>0</v>
      </c>
    </row>
    <row r="12" spans="2:8" ht="12.75">
      <c r="B12" s="248" t="s">
        <v>124</v>
      </c>
      <c r="C12" s="249"/>
      <c r="D12" s="249"/>
      <c r="E12" s="249"/>
      <c r="F12" s="210">
        <v>113875</v>
      </c>
      <c r="G12" s="181"/>
      <c r="H12" s="245">
        <f t="shared" si="0"/>
        <v>113875</v>
      </c>
    </row>
    <row r="13" spans="2:8" ht="13.5" thickBot="1">
      <c r="B13" s="250" t="s">
        <v>125</v>
      </c>
      <c r="C13" s="251"/>
      <c r="D13" s="251"/>
      <c r="E13" s="251"/>
      <c r="F13" s="252"/>
      <c r="G13" s="252"/>
      <c r="H13" s="253">
        <f t="shared" si="0"/>
        <v>0</v>
      </c>
    </row>
    <row r="14" spans="2:8" ht="13.5" thickBot="1">
      <c r="B14" s="239" t="s">
        <v>523</v>
      </c>
      <c r="C14" s="254">
        <f aca="true" t="shared" si="1" ref="C14:H14">SUM(C7:C13)</f>
        <v>100000</v>
      </c>
      <c r="D14" s="254">
        <f t="shared" si="1"/>
        <v>0</v>
      </c>
      <c r="E14" s="254">
        <f t="shared" si="1"/>
        <v>0</v>
      </c>
      <c r="F14" s="240">
        <f t="shared" si="1"/>
        <v>232075</v>
      </c>
      <c r="G14" s="240">
        <f t="shared" si="1"/>
        <v>-378416.8</v>
      </c>
      <c r="H14" s="255">
        <f t="shared" si="1"/>
        <v>-46341.79999999999</v>
      </c>
    </row>
    <row r="15" spans="2:8" ht="12.75">
      <c r="B15" s="243" t="s">
        <v>94</v>
      </c>
      <c r="C15" s="244"/>
      <c r="D15" s="244"/>
      <c r="E15" s="244"/>
      <c r="F15" s="153"/>
      <c r="G15" s="153"/>
      <c r="H15" s="245">
        <f>SUM(C15:G15)</f>
        <v>0</v>
      </c>
    </row>
    <row r="16" spans="2:8" ht="12.75">
      <c r="B16" s="248" t="s">
        <v>95</v>
      </c>
      <c r="C16" s="256"/>
      <c r="D16" s="257"/>
      <c r="E16" s="249"/>
      <c r="F16" s="249"/>
      <c r="G16" s="249"/>
      <c r="H16" s="245">
        <f>SUM(C16:G16)</f>
        <v>0</v>
      </c>
    </row>
    <row r="17" spans="2:8" ht="13.5" thickBot="1">
      <c r="B17" s="250" t="s">
        <v>125</v>
      </c>
      <c r="C17" s="251"/>
      <c r="D17" s="251"/>
      <c r="E17" s="251"/>
      <c r="F17" s="251"/>
      <c r="G17" s="251"/>
      <c r="H17" s="253">
        <f>SUM(C17:G17)</f>
        <v>0</v>
      </c>
    </row>
    <row r="18" spans="2:8" ht="13.5" thickBot="1">
      <c r="B18" s="258"/>
      <c r="C18" s="259"/>
      <c r="D18" s="259"/>
      <c r="E18" s="259"/>
      <c r="F18" s="259"/>
      <c r="G18" s="259"/>
      <c r="H18" s="242">
        <f>SUM(C18:G18)</f>
        <v>0</v>
      </c>
    </row>
    <row r="19" spans="2:8" ht="12.75">
      <c r="B19" s="243" t="s">
        <v>126</v>
      </c>
      <c r="C19" s="244"/>
      <c r="D19" s="244"/>
      <c r="E19" s="260"/>
      <c r="F19" s="244"/>
      <c r="G19" s="244"/>
      <c r="H19" s="245">
        <f>SUM(C19:G19)</f>
        <v>0</v>
      </c>
    </row>
    <row r="20" spans="2:8" s="3" customFormat="1" ht="13.5" thickBot="1">
      <c r="B20" s="261" t="s">
        <v>523</v>
      </c>
      <c r="C20" s="262">
        <f aca="true" t="shared" si="2" ref="C20:H20">SUM(C14:C19)</f>
        <v>100000</v>
      </c>
      <c r="D20" s="262">
        <f t="shared" si="2"/>
        <v>0</v>
      </c>
      <c r="E20" s="262">
        <f t="shared" si="2"/>
        <v>0</v>
      </c>
      <c r="F20" s="262">
        <f t="shared" si="2"/>
        <v>232075</v>
      </c>
      <c r="G20" s="262">
        <f t="shared" si="2"/>
        <v>-378416.8</v>
      </c>
      <c r="H20" s="263">
        <f t="shared" si="2"/>
        <v>-46341.79999999999</v>
      </c>
    </row>
    <row r="21" spans="2:8" ht="13.5" thickBot="1">
      <c r="B21" s="264"/>
      <c r="C21" s="265"/>
      <c r="D21" s="265"/>
      <c r="E21" s="265"/>
      <c r="F21" s="265"/>
      <c r="G21" s="110" t="s">
        <v>500</v>
      </c>
      <c r="H21" s="266" t="str">
        <f>IF(H20='DETYRIMET DHE KAPITALI'!E43,"OK","Nuk kuadron")</f>
        <v>OK</v>
      </c>
    </row>
  </sheetData>
  <sheetProtection password="CAF5" sheet="1"/>
  <mergeCells count="4">
    <mergeCell ref="I5:J5"/>
    <mergeCell ref="B2:H2"/>
    <mergeCell ref="B1:H1"/>
    <mergeCell ref="B4:H4"/>
  </mergeCells>
  <printOptions/>
  <pageMargins left="0.19" right="0.75" top="1" bottom="1" header="0.5" footer="0.5"/>
  <pageSetup horizontalDpi="300" verticalDpi="300" orientation="landscape" paperSize="9" r:id="rId1"/>
  <headerFooter alignWithMargins="0">
    <oddFooter>&amp;C6</oddFooter>
  </headerFooter>
  <ignoredErrors>
    <ignoredError sqref="H14" formula="1"/>
  </ignoredErrors>
</worksheet>
</file>

<file path=xl/worksheets/sheet7.xml><?xml version="1.0" encoding="utf-8"?>
<worksheet xmlns="http://schemas.openxmlformats.org/spreadsheetml/2006/main" xmlns:r="http://schemas.openxmlformats.org/officeDocument/2006/relationships">
  <dimension ref="B2:K52"/>
  <sheetViews>
    <sheetView zoomScalePageLayoutView="0" workbookViewId="0" topLeftCell="A1">
      <selection activeCell="J29" sqref="J29"/>
    </sheetView>
  </sheetViews>
  <sheetFormatPr defaultColWidth="9.140625" defaultRowHeight="12.75"/>
  <cols>
    <col min="1" max="1" width="4.8515625" style="0" customWidth="1"/>
  </cols>
  <sheetData>
    <row r="2" spans="2:11" ht="12.75">
      <c r="B2" s="20"/>
      <c r="C2" s="21"/>
      <c r="D2" s="21"/>
      <c r="E2" s="21"/>
      <c r="F2" s="21"/>
      <c r="G2" s="21"/>
      <c r="H2" s="21"/>
      <c r="I2" s="21"/>
      <c r="J2" s="21"/>
      <c r="K2" s="22"/>
    </row>
    <row r="3" spans="2:11" ht="15.75">
      <c r="B3" s="497" t="s">
        <v>129</v>
      </c>
      <c r="C3" s="498"/>
      <c r="D3" s="498"/>
      <c r="E3" s="498"/>
      <c r="F3" s="498"/>
      <c r="G3" s="498"/>
      <c r="H3" s="498"/>
      <c r="I3" s="498"/>
      <c r="J3" s="498"/>
      <c r="K3" s="499"/>
    </row>
    <row r="4" spans="2:11" ht="12.75">
      <c r="B4" s="500" t="s">
        <v>135</v>
      </c>
      <c r="C4" s="495"/>
      <c r="D4" s="495"/>
      <c r="E4" s="495"/>
      <c r="F4" s="495"/>
      <c r="G4" s="495"/>
      <c r="H4" s="495"/>
      <c r="I4" s="495"/>
      <c r="J4" s="495"/>
      <c r="K4" s="501"/>
    </row>
    <row r="5" spans="2:11" ht="12.75">
      <c r="B5" s="24"/>
      <c r="C5" s="25"/>
      <c r="D5" s="26"/>
      <c r="E5" s="26"/>
      <c r="F5" s="26"/>
      <c r="G5" s="26"/>
      <c r="H5" s="26"/>
      <c r="I5" s="27"/>
      <c r="J5" s="27"/>
      <c r="K5" s="28"/>
    </row>
    <row r="6" spans="2:11" ht="12.75">
      <c r="B6" s="24"/>
      <c r="C6" s="25"/>
      <c r="D6" s="25"/>
      <c r="E6" s="25"/>
      <c r="F6" s="25"/>
      <c r="G6" s="27"/>
      <c r="H6" s="27"/>
      <c r="I6" s="27"/>
      <c r="J6" s="25"/>
      <c r="K6" s="29"/>
    </row>
    <row r="7" spans="2:11" ht="12.75">
      <c r="B7" s="24"/>
      <c r="C7" s="25"/>
      <c r="D7" s="25"/>
      <c r="E7" s="25"/>
      <c r="F7" s="25"/>
      <c r="G7" s="25"/>
      <c r="H7" s="30"/>
      <c r="I7" s="30"/>
      <c r="J7" s="25"/>
      <c r="K7" s="29"/>
    </row>
    <row r="8" spans="2:11" ht="12.75">
      <c r="B8" s="24"/>
      <c r="C8" s="25"/>
      <c r="D8" s="25"/>
      <c r="E8" s="25"/>
      <c r="F8" s="25"/>
      <c r="G8" s="25"/>
      <c r="H8" s="25"/>
      <c r="I8" s="25"/>
      <c r="J8" s="25"/>
      <c r="K8" s="29"/>
    </row>
    <row r="9" spans="2:11" ht="12.75">
      <c r="B9" s="24"/>
      <c r="C9" s="25"/>
      <c r="D9" s="25"/>
      <c r="E9" s="25"/>
      <c r="F9" s="25"/>
      <c r="G9" s="25"/>
      <c r="H9" s="25"/>
      <c r="I9" s="25"/>
      <c r="J9" s="25"/>
      <c r="K9" s="29"/>
    </row>
    <row r="10" spans="2:11" ht="12.75">
      <c r="B10" s="24"/>
      <c r="C10" s="25"/>
      <c r="D10" s="25"/>
      <c r="E10" s="25"/>
      <c r="F10" s="25"/>
      <c r="G10" s="25"/>
      <c r="H10" s="25"/>
      <c r="I10" s="25"/>
      <c r="J10" s="25"/>
      <c r="K10" s="29"/>
    </row>
    <row r="11" spans="2:11" ht="12.75">
      <c r="B11" s="24"/>
      <c r="C11" s="25"/>
      <c r="D11" s="25"/>
      <c r="E11" s="25"/>
      <c r="F11" s="25"/>
      <c r="G11" s="25"/>
      <c r="H11" s="25"/>
      <c r="I11" s="25"/>
      <c r="J11" s="25"/>
      <c r="K11" s="29"/>
    </row>
    <row r="12" spans="2:11" ht="12.75">
      <c r="B12" s="24"/>
      <c r="C12" s="41" t="s">
        <v>541</v>
      </c>
      <c r="D12" s="41"/>
      <c r="E12" s="41"/>
      <c r="F12" s="36"/>
      <c r="G12" s="36"/>
      <c r="H12" s="36"/>
      <c r="I12" s="25"/>
      <c r="J12" s="25"/>
      <c r="K12" s="29"/>
    </row>
    <row r="13" spans="2:11" ht="12.75">
      <c r="B13" s="24"/>
      <c r="C13" s="41" t="s">
        <v>536</v>
      </c>
      <c r="D13" s="36"/>
      <c r="E13" s="36"/>
      <c r="F13" s="36"/>
      <c r="G13" s="36"/>
      <c r="H13" s="36"/>
      <c r="I13" s="25"/>
      <c r="J13" s="25"/>
      <c r="K13" s="29"/>
    </row>
    <row r="14" spans="2:11" ht="12.75">
      <c r="B14" s="24"/>
      <c r="C14" s="41" t="s">
        <v>537</v>
      </c>
      <c r="D14" s="41"/>
      <c r="E14" s="41"/>
      <c r="F14" s="41"/>
      <c r="G14" s="27"/>
      <c r="H14" s="27"/>
      <c r="I14" s="25"/>
      <c r="J14" s="25"/>
      <c r="K14" s="29"/>
    </row>
    <row r="15" spans="2:11" ht="12.75">
      <c r="B15" s="24"/>
      <c r="C15" s="41" t="s">
        <v>538</v>
      </c>
      <c r="D15" s="41"/>
      <c r="E15" s="41"/>
      <c r="F15" s="41"/>
      <c r="G15" s="41"/>
      <c r="H15" s="27"/>
      <c r="I15" s="25"/>
      <c r="J15" s="25"/>
      <c r="K15" s="29"/>
    </row>
    <row r="16" spans="2:11" ht="12.75">
      <c r="B16" s="24"/>
      <c r="C16" s="42" t="s">
        <v>539</v>
      </c>
      <c r="D16" s="25"/>
      <c r="E16" s="25"/>
      <c r="F16" s="25"/>
      <c r="G16" s="25"/>
      <c r="H16" s="25"/>
      <c r="I16" s="25"/>
      <c r="J16" s="25"/>
      <c r="K16" s="29"/>
    </row>
    <row r="17" spans="2:11" ht="12.75">
      <c r="B17" s="24"/>
      <c r="C17" s="42" t="s">
        <v>540</v>
      </c>
      <c r="K17" s="29"/>
    </row>
    <row r="18" spans="2:11" ht="12.75">
      <c r="B18" s="24"/>
      <c r="K18" s="29"/>
    </row>
    <row r="19" spans="2:11" ht="12.75">
      <c r="B19" s="24"/>
      <c r="C19" s="42" t="s">
        <v>542</v>
      </c>
      <c r="D19" s="25"/>
      <c r="E19" s="25"/>
      <c r="F19" s="25"/>
      <c r="G19" s="25"/>
      <c r="H19" s="25"/>
      <c r="I19" s="25"/>
      <c r="J19" s="25"/>
      <c r="K19" s="29"/>
    </row>
    <row r="20" spans="2:11" ht="12.75">
      <c r="B20" s="24"/>
      <c r="C20" s="42" t="s">
        <v>524</v>
      </c>
      <c r="D20" s="25"/>
      <c r="E20" s="25"/>
      <c r="F20" s="25"/>
      <c r="G20" s="25"/>
      <c r="H20" s="25"/>
      <c r="I20" s="25"/>
      <c r="J20" s="25"/>
      <c r="K20" s="29"/>
    </row>
    <row r="21" spans="2:11" ht="12.75">
      <c r="B21" s="24"/>
      <c r="C21" s="42"/>
      <c r="D21" s="25"/>
      <c r="E21" s="25"/>
      <c r="F21" s="25"/>
      <c r="G21" s="25"/>
      <c r="H21" s="25"/>
      <c r="I21" s="25"/>
      <c r="J21" s="25"/>
      <c r="K21" s="29"/>
    </row>
    <row r="22" spans="2:11" ht="12.75">
      <c r="B22" s="24"/>
      <c r="C22" s="42"/>
      <c r="D22" s="25"/>
      <c r="E22" s="25"/>
      <c r="F22" s="25"/>
      <c r="G22" s="25"/>
      <c r="H22" s="25"/>
      <c r="I22" s="25"/>
      <c r="J22" s="25"/>
      <c r="K22" s="29"/>
    </row>
    <row r="23" spans="2:11" ht="12.75">
      <c r="B23" s="24"/>
      <c r="C23" s="25"/>
      <c r="D23" s="25"/>
      <c r="E23" s="25"/>
      <c r="F23" s="25"/>
      <c r="G23" s="25"/>
      <c r="H23" s="25"/>
      <c r="I23" s="25"/>
      <c r="J23" s="25"/>
      <c r="K23" s="29"/>
    </row>
    <row r="24" spans="2:11" ht="12.75">
      <c r="B24" s="24"/>
      <c r="C24" s="42"/>
      <c r="D24" s="25"/>
      <c r="E24" s="25"/>
      <c r="F24" s="25"/>
      <c r="G24" s="25"/>
      <c r="H24" s="25"/>
      <c r="I24" s="25"/>
      <c r="J24" s="25"/>
      <c r="K24" s="29"/>
    </row>
    <row r="25" spans="2:11" ht="12.75">
      <c r="B25" s="24"/>
      <c r="C25" s="42"/>
      <c r="D25" s="25"/>
      <c r="E25" s="25"/>
      <c r="F25" s="25"/>
      <c r="G25" s="25"/>
      <c r="H25" s="25"/>
      <c r="I25" s="25"/>
      <c r="J25" s="25"/>
      <c r="K25" s="29"/>
    </row>
    <row r="26" spans="2:11" ht="12.75">
      <c r="B26" s="24"/>
      <c r="C26" s="25"/>
      <c r="D26" s="25"/>
      <c r="E26" s="25"/>
      <c r="F26" s="25"/>
      <c r="G26" s="25"/>
      <c r="H26" s="25"/>
      <c r="I26" s="25"/>
      <c r="J26" s="25"/>
      <c r="K26" s="29"/>
    </row>
    <row r="27" spans="2:11" ht="12.75">
      <c r="B27" s="24"/>
      <c r="C27" s="25"/>
      <c r="D27" s="25"/>
      <c r="E27" s="25"/>
      <c r="F27" s="25"/>
      <c r="G27" s="25"/>
      <c r="H27" s="25"/>
      <c r="I27" s="25"/>
      <c r="J27" s="25"/>
      <c r="K27" s="29"/>
    </row>
    <row r="28" spans="2:11" ht="12.75">
      <c r="B28" s="24"/>
      <c r="C28" s="51"/>
      <c r="D28" s="25"/>
      <c r="E28" s="25"/>
      <c r="F28" s="25"/>
      <c r="G28" s="25"/>
      <c r="H28" s="25"/>
      <c r="I28" s="25"/>
      <c r="J28" s="25"/>
      <c r="K28" s="29"/>
    </row>
    <row r="29" spans="2:11" ht="12.75">
      <c r="B29" s="24"/>
      <c r="C29" s="51"/>
      <c r="D29" s="25"/>
      <c r="E29" s="25"/>
      <c r="F29" s="25"/>
      <c r="G29" s="25"/>
      <c r="H29" s="25"/>
      <c r="I29" s="25"/>
      <c r="J29" s="25"/>
      <c r="K29" s="29"/>
    </row>
    <row r="30" spans="2:11" ht="12.75">
      <c r="B30" s="24"/>
      <c r="C30" s="25"/>
      <c r="D30" s="25"/>
      <c r="E30" s="25"/>
      <c r="F30" s="25"/>
      <c r="G30" s="25"/>
      <c r="H30" s="25"/>
      <c r="I30" s="25"/>
      <c r="J30" s="25"/>
      <c r="K30" s="29"/>
    </row>
    <row r="31" spans="2:11" ht="12.75">
      <c r="B31" s="24"/>
      <c r="C31" s="25"/>
      <c r="D31" s="25"/>
      <c r="E31" s="25"/>
      <c r="F31" s="25"/>
      <c r="G31" s="25"/>
      <c r="H31" s="25"/>
      <c r="I31" s="25"/>
      <c r="J31" s="25"/>
      <c r="K31" s="29"/>
    </row>
    <row r="32" spans="2:11" ht="12.75">
      <c r="B32" s="24"/>
      <c r="C32" s="25"/>
      <c r="D32" s="25"/>
      <c r="E32" s="25"/>
      <c r="F32" s="25"/>
      <c r="G32" s="25"/>
      <c r="H32" s="25"/>
      <c r="I32" s="25"/>
      <c r="J32" s="25"/>
      <c r="K32" s="29"/>
    </row>
    <row r="33" spans="2:11" ht="12.75">
      <c r="B33" s="24"/>
      <c r="C33" s="25"/>
      <c r="D33" s="25"/>
      <c r="E33" s="25"/>
      <c r="F33" s="25"/>
      <c r="G33" s="25"/>
      <c r="H33" s="25"/>
      <c r="I33" s="25"/>
      <c r="J33" s="25"/>
      <c r="K33" s="29"/>
    </row>
    <row r="34" spans="2:11" ht="12.75">
      <c r="B34" s="24"/>
      <c r="C34" s="32"/>
      <c r="D34" s="25"/>
      <c r="E34" s="25"/>
      <c r="F34" s="27"/>
      <c r="G34" s="27"/>
      <c r="H34" s="27"/>
      <c r="I34" s="27"/>
      <c r="J34" s="27"/>
      <c r="K34" s="29"/>
    </row>
    <row r="35" spans="2:11" ht="12.75">
      <c r="B35" s="24"/>
      <c r="C35" s="25"/>
      <c r="D35" s="25"/>
      <c r="E35" s="25"/>
      <c r="F35" s="31"/>
      <c r="G35" s="25"/>
      <c r="H35" s="25"/>
      <c r="I35" s="25"/>
      <c r="J35" s="25"/>
      <c r="K35" s="29"/>
    </row>
    <row r="36" spans="2:11" ht="12.75">
      <c r="B36" s="24"/>
      <c r="C36" s="25"/>
      <c r="D36" s="25"/>
      <c r="E36" s="25"/>
      <c r="F36" s="25"/>
      <c r="G36" s="25"/>
      <c r="H36" s="25"/>
      <c r="I36" s="25"/>
      <c r="J36" s="25"/>
      <c r="K36" s="29"/>
    </row>
    <row r="37" spans="2:11" ht="12.75">
      <c r="B37" s="24"/>
      <c r="C37" s="25"/>
      <c r="D37" s="25"/>
      <c r="E37" s="25"/>
      <c r="F37" s="25"/>
      <c r="G37" s="25"/>
      <c r="H37" s="25"/>
      <c r="I37" s="25"/>
      <c r="J37" s="25"/>
      <c r="K37" s="29"/>
    </row>
    <row r="38" spans="2:11" ht="12.75">
      <c r="B38" s="24"/>
      <c r="C38" s="25"/>
      <c r="D38" s="25"/>
      <c r="E38" s="25"/>
      <c r="F38" s="25"/>
      <c r="G38" s="25"/>
      <c r="H38" s="25"/>
      <c r="I38" s="25"/>
      <c r="J38" s="25"/>
      <c r="K38" s="29"/>
    </row>
    <row r="39" spans="2:11" ht="12.75">
      <c r="B39" s="24"/>
      <c r="C39" s="25"/>
      <c r="D39" s="25"/>
      <c r="E39" s="25"/>
      <c r="F39" s="25"/>
      <c r="G39" s="25"/>
      <c r="H39" s="25"/>
      <c r="I39" s="25"/>
      <c r="J39" s="25"/>
      <c r="K39" s="29"/>
    </row>
    <row r="40" spans="2:11" ht="12.75">
      <c r="B40" s="24"/>
      <c r="C40" s="25"/>
      <c r="D40" s="25"/>
      <c r="E40" s="25"/>
      <c r="F40" s="25"/>
      <c r="G40" s="25"/>
      <c r="H40" s="25"/>
      <c r="I40" s="25"/>
      <c r="J40" s="25"/>
      <c r="K40" s="29"/>
    </row>
    <row r="41" spans="2:11" ht="12.75">
      <c r="B41" s="24"/>
      <c r="C41" s="25"/>
      <c r="D41" s="25"/>
      <c r="E41" s="25"/>
      <c r="F41" s="25"/>
      <c r="G41" s="25"/>
      <c r="H41" s="25"/>
      <c r="I41" s="25"/>
      <c r="J41" s="25"/>
      <c r="K41" s="29"/>
    </row>
    <row r="42" spans="2:11" ht="12.75">
      <c r="B42" s="24"/>
      <c r="C42" s="25"/>
      <c r="D42" s="25"/>
      <c r="E42" s="25"/>
      <c r="F42" s="25"/>
      <c r="G42" s="25"/>
      <c r="H42" s="25"/>
      <c r="I42" s="25"/>
      <c r="J42" s="25"/>
      <c r="K42" s="29"/>
    </row>
    <row r="43" spans="2:11" ht="12.75">
      <c r="B43" s="24"/>
      <c r="C43" s="26"/>
      <c r="D43" s="26"/>
      <c r="E43" s="33"/>
      <c r="F43" s="33"/>
      <c r="G43" s="23"/>
      <c r="H43" s="34"/>
      <c r="I43" s="34"/>
      <c r="J43" s="25"/>
      <c r="K43" s="29"/>
    </row>
    <row r="44" spans="2:11" ht="12.75">
      <c r="B44" s="24"/>
      <c r="C44" s="25"/>
      <c r="D44" s="25"/>
      <c r="E44" s="25"/>
      <c r="F44" s="25"/>
      <c r="G44" s="25"/>
      <c r="H44" s="25"/>
      <c r="I44" s="25"/>
      <c r="J44" s="25"/>
      <c r="K44" s="29"/>
    </row>
    <row r="45" spans="2:11" ht="12.75">
      <c r="B45" s="24"/>
      <c r="C45" s="25"/>
      <c r="D45" s="25"/>
      <c r="E45" s="25"/>
      <c r="F45" s="25"/>
      <c r="G45" s="25"/>
      <c r="H45" s="25"/>
      <c r="I45" s="25"/>
      <c r="J45" s="25"/>
      <c r="K45" s="29"/>
    </row>
    <row r="46" spans="2:11" ht="12.75">
      <c r="B46" s="24"/>
      <c r="C46" s="25"/>
      <c r="D46" s="25"/>
      <c r="E46" s="35"/>
      <c r="F46" s="35"/>
      <c r="G46" s="25"/>
      <c r="H46" s="25"/>
      <c r="I46" s="25"/>
      <c r="J46" s="25"/>
      <c r="K46" s="29"/>
    </row>
    <row r="47" spans="2:11" ht="12.75">
      <c r="B47" s="24"/>
      <c r="C47" s="25"/>
      <c r="D47" s="25"/>
      <c r="E47" s="495" t="s">
        <v>136</v>
      </c>
      <c r="F47" s="495"/>
      <c r="G47" s="495"/>
      <c r="H47" s="25"/>
      <c r="I47" s="25"/>
      <c r="J47" s="25"/>
      <c r="K47" s="29"/>
    </row>
    <row r="48" spans="2:11" ht="12.75">
      <c r="B48" s="24"/>
      <c r="C48" s="25"/>
      <c r="D48" s="25"/>
      <c r="E48" s="26"/>
      <c r="F48" s="26"/>
      <c r="G48" s="25"/>
      <c r="H48" s="35"/>
      <c r="I48" s="35"/>
      <c r="J48" s="25"/>
      <c r="K48" s="29"/>
    </row>
    <row r="49" spans="2:11" ht="12.75">
      <c r="B49" s="24"/>
      <c r="C49" s="495" t="s">
        <v>137</v>
      </c>
      <c r="D49" s="495"/>
      <c r="E49" s="25"/>
      <c r="F49" s="25"/>
      <c r="G49" s="25"/>
      <c r="H49" s="502" t="s">
        <v>138</v>
      </c>
      <c r="I49" s="502"/>
      <c r="J49" s="25"/>
      <c r="K49" s="29"/>
    </row>
    <row r="50" spans="2:11" ht="12.75">
      <c r="B50" s="24"/>
      <c r="C50" s="495" t="s">
        <v>139</v>
      </c>
      <c r="D50" s="495"/>
      <c r="E50" s="36"/>
      <c r="F50" s="36"/>
      <c r="G50" s="36"/>
      <c r="H50" s="496" t="s">
        <v>585</v>
      </c>
      <c r="I50" s="496"/>
      <c r="J50" s="25"/>
      <c r="K50" s="29"/>
    </row>
    <row r="51" spans="2:11" ht="12.75">
      <c r="B51" s="24"/>
      <c r="C51" s="495" t="s">
        <v>140</v>
      </c>
      <c r="D51" s="495"/>
      <c r="E51" s="25"/>
      <c r="F51" s="25"/>
      <c r="G51" s="25"/>
      <c r="H51" s="25"/>
      <c r="I51" s="25"/>
      <c r="J51" s="25"/>
      <c r="K51" s="37"/>
    </row>
    <row r="52" spans="2:11" ht="12.75">
      <c r="B52" s="38"/>
      <c r="C52" s="39"/>
      <c r="D52" s="39"/>
      <c r="E52" s="39"/>
      <c r="F52" s="39"/>
      <c r="G52" s="39"/>
      <c r="H52" s="39"/>
      <c r="I52" s="39"/>
      <c r="J52" s="39"/>
      <c r="K52" s="40"/>
    </row>
  </sheetData>
  <sheetProtection password="CE80" sheet="1"/>
  <mergeCells count="8">
    <mergeCell ref="C50:D50"/>
    <mergeCell ref="H50:I50"/>
    <mergeCell ref="C51:D51"/>
    <mergeCell ref="B3:K3"/>
    <mergeCell ref="B4:K4"/>
    <mergeCell ref="E47:G47"/>
    <mergeCell ref="C49:D49"/>
    <mergeCell ref="H49:I49"/>
  </mergeCells>
  <printOptions/>
  <pageMargins left="0.33" right="0.25" top="0.21" bottom="0.59" header="0.21" footer="0.5"/>
  <pageSetup horizontalDpi="300" verticalDpi="300" orientation="portrait"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5:F43"/>
  <sheetViews>
    <sheetView zoomScalePageLayoutView="0" workbookViewId="0" topLeftCell="A1">
      <selection activeCell="A6" sqref="A6:F6"/>
    </sheetView>
  </sheetViews>
  <sheetFormatPr defaultColWidth="9.140625" defaultRowHeight="12.75"/>
  <cols>
    <col min="1" max="1" width="9.140625" style="445" customWidth="1"/>
    <col min="2" max="2" width="36.57421875" style="445" customWidth="1"/>
    <col min="3" max="3" width="12.7109375" style="445" customWidth="1"/>
    <col min="4" max="4" width="12.421875" style="445" customWidth="1"/>
    <col min="5" max="5" width="9.28125" style="445" bestFit="1" customWidth="1"/>
    <col min="6" max="6" width="14.00390625" style="445" customWidth="1"/>
    <col min="7" max="16384" width="9.140625" style="445" customWidth="1"/>
  </cols>
  <sheetData>
    <row r="5" spans="1:6" ht="15.75">
      <c r="A5" s="503" t="s">
        <v>544</v>
      </c>
      <c r="B5" s="503"/>
      <c r="C5" s="503"/>
      <c r="D5" s="503"/>
      <c r="E5" s="503"/>
      <c r="F5" s="503"/>
    </row>
    <row r="6" spans="1:6" ht="15.75">
      <c r="A6" s="503" t="s">
        <v>545</v>
      </c>
      <c r="B6" s="503"/>
      <c r="C6" s="503"/>
      <c r="D6" s="503"/>
      <c r="E6" s="503"/>
      <c r="F6" s="503"/>
    </row>
    <row r="7" spans="1:6" ht="15.75">
      <c r="A7" s="444"/>
      <c r="B7" s="444"/>
      <c r="C7" s="444"/>
      <c r="D7" s="444"/>
      <c r="E7" s="444"/>
      <c r="F7" s="444"/>
    </row>
    <row r="9" spans="1:6" ht="27" customHeight="1">
      <c r="A9" s="446" t="s">
        <v>546</v>
      </c>
      <c r="B9" s="446" t="s">
        <v>547</v>
      </c>
      <c r="C9" s="446" t="s">
        <v>548</v>
      </c>
      <c r="D9" s="447" t="s">
        <v>549</v>
      </c>
      <c r="E9" s="446" t="s">
        <v>550</v>
      </c>
      <c r="F9" s="446" t="s">
        <v>551</v>
      </c>
    </row>
    <row r="10" spans="1:6" ht="16.5" customHeight="1">
      <c r="A10" s="448">
        <v>1</v>
      </c>
      <c r="B10" s="449" t="s">
        <v>552</v>
      </c>
      <c r="C10" s="448" t="s">
        <v>553</v>
      </c>
      <c r="D10" s="450">
        <v>89</v>
      </c>
      <c r="E10" s="451">
        <v>508.67</v>
      </c>
      <c r="F10" s="451">
        <f>D10*E10</f>
        <v>45271.630000000005</v>
      </c>
    </row>
    <row r="11" spans="1:6" ht="16.5" customHeight="1">
      <c r="A11" s="448">
        <v>2</v>
      </c>
      <c r="B11" s="449" t="s">
        <v>554</v>
      </c>
      <c r="C11" s="448" t="s">
        <v>553</v>
      </c>
      <c r="D11" s="450">
        <v>481</v>
      </c>
      <c r="E11" s="451">
        <v>313.98</v>
      </c>
      <c r="F11" s="451">
        <f aca="true" t="shared" si="0" ref="F11:F38">D11*E11</f>
        <v>151024.38</v>
      </c>
    </row>
    <row r="12" spans="1:6" ht="16.5" customHeight="1">
      <c r="A12" s="448">
        <v>3</v>
      </c>
      <c r="B12" s="449" t="s">
        <v>555</v>
      </c>
      <c r="C12" s="448" t="s">
        <v>553</v>
      </c>
      <c r="D12" s="450">
        <v>13</v>
      </c>
      <c r="E12" s="451">
        <v>1883.99</v>
      </c>
      <c r="F12" s="451">
        <f t="shared" si="0"/>
        <v>24491.87</v>
      </c>
    </row>
    <row r="13" spans="1:6" ht="16.5" customHeight="1">
      <c r="A13" s="448">
        <v>4</v>
      </c>
      <c r="B13" s="449" t="s">
        <v>556</v>
      </c>
      <c r="C13" s="448" t="s">
        <v>553</v>
      </c>
      <c r="D13" s="450">
        <v>1305</v>
      </c>
      <c r="E13" s="451">
        <v>457.12</v>
      </c>
      <c r="F13" s="451">
        <f t="shared" si="0"/>
        <v>596541.6</v>
      </c>
    </row>
    <row r="14" spans="1:6" ht="16.5" customHeight="1">
      <c r="A14" s="448">
        <v>5</v>
      </c>
      <c r="B14" s="449" t="s">
        <v>557</v>
      </c>
      <c r="C14" s="448" t="s">
        <v>553</v>
      </c>
      <c r="D14" s="450">
        <v>1580</v>
      </c>
      <c r="E14" s="451">
        <v>630.96</v>
      </c>
      <c r="F14" s="451">
        <f t="shared" si="0"/>
        <v>996916.8</v>
      </c>
    </row>
    <row r="15" spans="1:6" ht="16.5" customHeight="1">
      <c r="A15" s="448">
        <v>6</v>
      </c>
      <c r="B15" s="449" t="s">
        <v>558</v>
      </c>
      <c r="C15" s="448" t="s">
        <v>553</v>
      </c>
      <c r="D15" s="450">
        <v>27</v>
      </c>
      <c r="E15" s="451">
        <v>464.1</v>
      </c>
      <c r="F15" s="451">
        <f t="shared" si="0"/>
        <v>12530.7</v>
      </c>
    </row>
    <row r="16" spans="1:6" ht="16.5" customHeight="1">
      <c r="A16" s="448">
        <v>7</v>
      </c>
      <c r="B16" s="452" t="s">
        <v>559</v>
      </c>
      <c r="C16" s="448" t="s">
        <v>553</v>
      </c>
      <c r="D16" s="450">
        <v>1483</v>
      </c>
      <c r="E16" s="451">
        <v>405.11</v>
      </c>
      <c r="F16" s="451">
        <f t="shared" si="0"/>
        <v>600778.13</v>
      </c>
    </row>
    <row r="17" spans="1:6" ht="16.5" customHeight="1">
      <c r="A17" s="448">
        <v>8</v>
      </c>
      <c r="B17" s="452" t="s">
        <v>560</v>
      </c>
      <c r="C17" s="448" t="s">
        <v>553</v>
      </c>
      <c r="D17" s="450">
        <v>1369</v>
      </c>
      <c r="E17" s="451">
        <v>467.61</v>
      </c>
      <c r="F17" s="451">
        <f t="shared" si="0"/>
        <v>640158.09</v>
      </c>
    </row>
    <row r="18" spans="1:6" ht="16.5" customHeight="1">
      <c r="A18" s="448">
        <v>9</v>
      </c>
      <c r="B18" s="449" t="s">
        <v>561</v>
      </c>
      <c r="C18" s="448" t="s">
        <v>553</v>
      </c>
      <c r="D18" s="450">
        <v>130</v>
      </c>
      <c r="E18" s="451">
        <v>733.48</v>
      </c>
      <c r="F18" s="451">
        <f t="shared" si="0"/>
        <v>95352.40000000001</v>
      </c>
    </row>
    <row r="19" spans="1:6" ht="16.5" customHeight="1">
      <c r="A19" s="448">
        <v>10</v>
      </c>
      <c r="B19" s="449" t="s">
        <v>562</v>
      </c>
      <c r="C19" s="448" t="s">
        <v>553</v>
      </c>
      <c r="D19" s="450">
        <v>526</v>
      </c>
      <c r="E19" s="451">
        <v>485.94</v>
      </c>
      <c r="F19" s="451">
        <f t="shared" si="0"/>
        <v>255604.44</v>
      </c>
    </row>
    <row r="20" spans="1:6" ht="16.5" customHeight="1">
      <c r="A20" s="448">
        <v>11</v>
      </c>
      <c r="B20" s="449" t="s">
        <v>563</v>
      </c>
      <c r="C20" s="448" t="s">
        <v>553</v>
      </c>
      <c r="D20" s="450">
        <v>11</v>
      </c>
      <c r="E20" s="451">
        <v>298.545</v>
      </c>
      <c r="F20" s="451">
        <f t="shared" si="0"/>
        <v>3283.9950000000003</v>
      </c>
    </row>
    <row r="21" spans="1:6" ht="16.5" customHeight="1">
      <c r="A21" s="448">
        <v>12</v>
      </c>
      <c r="B21" s="449" t="s">
        <v>564</v>
      </c>
      <c r="C21" s="448" t="s">
        <v>553</v>
      </c>
      <c r="D21" s="450">
        <v>77</v>
      </c>
      <c r="E21" s="451">
        <v>405.11</v>
      </c>
      <c r="F21" s="451">
        <f t="shared" si="0"/>
        <v>31193.47</v>
      </c>
    </row>
    <row r="22" spans="1:6" ht="16.5" customHeight="1">
      <c r="A22" s="448">
        <v>13</v>
      </c>
      <c r="B22" s="449" t="s">
        <v>565</v>
      </c>
      <c r="C22" s="448" t="s">
        <v>553</v>
      </c>
      <c r="D22" s="450">
        <v>217</v>
      </c>
      <c r="E22" s="451">
        <v>690.84</v>
      </c>
      <c r="F22" s="451">
        <f t="shared" si="0"/>
        <v>149912.28</v>
      </c>
    </row>
    <row r="23" spans="1:6" ht="16.5" customHeight="1">
      <c r="A23" s="448">
        <v>14</v>
      </c>
      <c r="B23" s="449" t="s">
        <v>566</v>
      </c>
      <c r="C23" s="448" t="s">
        <v>553</v>
      </c>
      <c r="D23" s="450">
        <v>36</v>
      </c>
      <c r="E23" s="451">
        <v>841.47</v>
      </c>
      <c r="F23" s="451">
        <f t="shared" si="0"/>
        <v>30292.920000000002</v>
      </c>
    </row>
    <row r="24" spans="1:6" ht="16.5" customHeight="1">
      <c r="A24" s="448">
        <v>15</v>
      </c>
      <c r="B24" s="449" t="s">
        <v>567</v>
      </c>
      <c r="C24" s="448" t="s">
        <v>553</v>
      </c>
      <c r="D24" s="450">
        <v>1</v>
      </c>
      <c r="E24" s="451">
        <v>1884</v>
      </c>
      <c r="F24" s="451">
        <f t="shared" si="0"/>
        <v>1884</v>
      </c>
    </row>
    <row r="25" spans="1:6" ht="16.5" customHeight="1">
      <c r="A25" s="448">
        <v>16</v>
      </c>
      <c r="B25" s="449" t="s">
        <v>568</v>
      </c>
      <c r="C25" s="448" t="s">
        <v>553</v>
      </c>
      <c r="D25" s="450">
        <v>2</v>
      </c>
      <c r="E25" s="451">
        <v>1883</v>
      </c>
      <c r="F25" s="451">
        <f t="shared" si="0"/>
        <v>3766</v>
      </c>
    </row>
    <row r="26" spans="1:6" ht="16.5" customHeight="1">
      <c r="A26" s="448">
        <v>17</v>
      </c>
      <c r="B26" s="449" t="s">
        <v>569</v>
      </c>
      <c r="C26" s="448" t="s">
        <v>553</v>
      </c>
      <c r="D26" s="450">
        <v>687</v>
      </c>
      <c r="E26" s="451">
        <v>463.97234</v>
      </c>
      <c r="F26" s="451">
        <f t="shared" si="0"/>
        <v>318748.99757999997</v>
      </c>
    </row>
    <row r="27" spans="1:6" ht="16.5" customHeight="1">
      <c r="A27" s="448">
        <v>18</v>
      </c>
      <c r="B27" s="449" t="s">
        <v>570</v>
      </c>
      <c r="C27" s="448" t="s">
        <v>553</v>
      </c>
      <c r="D27" s="450">
        <v>79</v>
      </c>
      <c r="E27" s="451">
        <v>462.54</v>
      </c>
      <c r="F27" s="451">
        <f t="shared" si="0"/>
        <v>36540.66</v>
      </c>
    </row>
    <row r="28" spans="1:6" ht="16.5" customHeight="1">
      <c r="A28" s="448">
        <v>19</v>
      </c>
      <c r="B28" s="449" t="s">
        <v>571</v>
      </c>
      <c r="C28" s="448" t="s">
        <v>553</v>
      </c>
      <c r="D28" s="450">
        <v>221</v>
      </c>
      <c r="E28" s="451">
        <v>589.25</v>
      </c>
      <c r="F28" s="451">
        <f t="shared" si="0"/>
        <v>130224.25</v>
      </c>
    </row>
    <row r="29" spans="1:6" ht="16.5" customHeight="1">
      <c r="A29" s="448">
        <v>20</v>
      </c>
      <c r="B29" s="449" t="s">
        <v>572</v>
      </c>
      <c r="C29" s="448" t="s">
        <v>553</v>
      </c>
      <c r="D29" s="450">
        <v>62</v>
      </c>
      <c r="E29" s="451">
        <v>688.17</v>
      </c>
      <c r="F29" s="451">
        <f t="shared" si="0"/>
        <v>42666.54</v>
      </c>
    </row>
    <row r="30" spans="1:6" ht="16.5" customHeight="1">
      <c r="A30" s="448">
        <v>21</v>
      </c>
      <c r="B30" s="449" t="s">
        <v>573</v>
      </c>
      <c r="C30" s="448" t="s">
        <v>553</v>
      </c>
      <c r="D30" s="450">
        <v>443</v>
      </c>
      <c r="E30" s="451">
        <v>344.89</v>
      </c>
      <c r="F30" s="451">
        <f t="shared" si="0"/>
        <v>152786.27</v>
      </c>
    </row>
    <row r="31" spans="1:6" ht="16.5" customHeight="1">
      <c r="A31" s="448">
        <v>22</v>
      </c>
      <c r="B31" s="449" t="s">
        <v>574</v>
      </c>
      <c r="C31" s="448" t="s">
        <v>553</v>
      </c>
      <c r="D31" s="450">
        <v>171</v>
      </c>
      <c r="E31" s="451">
        <v>913.49</v>
      </c>
      <c r="F31" s="451">
        <f t="shared" si="0"/>
        <v>156206.79</v>
      </c>
    </row>
    <row r="32" spans="1:6" ht="16.5" customHeight="1">
      <c r="A32" s="448">
        <v>23</v>
      </c>
      <c r="B32" s="449" t="s">
        <v>575</v>
      </c>
      <c r="C32" s="448" t="s">
        <v>553</v>
      </c>
      <c r="D32" s="450">
        <v>687</v>
      </c>
      <c r="E32" s="451">
        <v>467.61</v>
      </c>
      <c r="F32" s="451">
        <f t="shared" si="0"/>
        <v>321248.07</v>
      </c>
    </row>
    <row r="33" spans="1:6" ht="16.5" customHeight="1">
      <c r="A33" s="448">
        <v>24</v>
      </c>
      <c r="B33" s="449" t="s">
        <v>576</v>
      </c>
      <c r="C33" s="448" t="s">
        <v>553</v>
      </c>
      <c r="D33" s="450">
        <v>374</v>
      </c>
      <c r="E33" s="451">
        <v>750.47</v>
      </c>
      <c r="F33" s="451">
        <f t="shared" si="0"/>
        <v>280675.78</v>
      </c>
    </row>
    <row r="34" spans="1:6" ht="16.5" customHeight="1">
      <c r="A34" s="448">
        <v>25</v>
      </c>
      <c r="B34" s="449" t="s">
        <v>577</v>
      </c>
      <c r="C34" s="448" t="s">
        <v>553</v>
      </c>
      <c r="D34" s="450">
        <v>429</v>
      </c>
      <c r="E34" s="451">
        <v>601.49</v>
      </c>
      <c r="F34" s="451">
        <f t="shared" si="0"/>
        <v>258039.21</v>
      </c>
    </row>
    <row r="35" spans="1:6" ht="16.5" customHeight="1">
      <c r="A35" s="448">
        <v>26</v>
      </c>
      <c r="B35" s="449" t="s">
        <v>578</v>
      </c>
      <c r="C35" s="448" t="s">
        <v>553</v>
      </c>
      <c r="D35" s="450">
        <v>37</v>
      </c>
      <c r="E35" s="451">
        <v>554.78</v>
      </c>
      <c r="F35" s="451">
        <f t="shared" si="0"/>
        <v>20526.86</v>
      </c>
    </row>
    <row r="36" spans="1:6" ht="16.5" customHeight="1">
      <c r="A36" s="448">
        <v>27</v>
      </c>
      <c r="B36" s="449" t="s">
        <v>579</v>
      </c>
      <c r="C36" s="448" t="s">
        <v>553</v>
      </c>
      <c r="D36" s="450">
        <v>631</v>
      </c>
      <c r="E36" s="451">
        <v>412.58</v>
      </c>
      <c r="F36" s="451">
        <f t="shared" si="0"/>
        <v>260337.97999999998</v>
      </c>
    </row>
    <row r="37" spans="1:6" ht="16.5" customHeight="1">
      <c r="A37" s="448">
        <v>28</v>
      </c>
      <c r="B37" s="449" t="s">
        <v>580</v>
      </c>
      <c r="C37" s="448" t="s">
        <v>553</v>
      </c>
      <c r="D37" s="450">
        <v>327</v>
      </c>
      <c r="E37" s="451">
        <v>522.75</v>
      </c>
      <c r="F37" s="451">
        <f t="shared" si="0"/>
        <v>170939.25</v>
      </c>
    </row>
    <row r="38" spans="1:6" ht="16.5" customHeight="1">
      <c r="A38" s="448">
        <v>29</v>
      </c>
      <c r="B38" s="449" t="s">
        <v>581</v>
      </c>
      <c r="C38" s="448" t="s">
        <v>582</v>
      </c>
      <c r="D38" s="450">
        <v>1443</v>
      </c>
      <c r="E38" s="451">
        <v>1183.76</v>
      </c>
      <c r="F38" s="451">
        <f t="shared" si="0"/>
        <v>1708165.68</v>
      </c>
    </row>
    <row r="39" spans="1:6" ht="16.5" customHeight="1">
      <c r="A39" s="448"/>
      <c r="B39" s="449"/>
      <c r="C39" s="448"/>
      <c r="D39" s="450"/>
      <c r="E39" s="450"/>
      <c r="F39" s="451"/>
    </row>
    <row r="40" spans="1:6" ht="16.5" customHeight="1">
      <c r="A40" s="453"/>
      <c r="B40" s="454" t="s">
        <v>583</v>
      </c>
      <c r="C40" s="454"/>
      <c r="D40" s="455"/>
      <c r="E40" s="455"/>
      <c r="F40" s="456">
        <f>SUM(F10:F38)</f>
        <v>7496109.042579999</v>
      </c>
    </row>
    <row r="41" ht="16.5" customHeight="1"/>
    <row r="42" ht="12.75">
      <c r="D42" s="457" t="s">
        <v>584</v>
      </c>
    </row>
    <row r="43" ht="12.75">
      <c r="D43" s="458" t="s">
        <v>585</v>
      </c>
    </row>
  </sheetData>
  <sheetProtection password="CE80" sheet="1"/>
  <mergeCells count="2">
    <mergeCell ref="A5:F5"/>
    <mergeCell ref="A6:F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H52"/>
  <sheetViews>
    <sheetView zoomScalePageLayoutView="0" workbookViewId="0" topLeftCell="A1">
      <selection activeCell="H19" sqref="H19"/>
    </sheetView>
  </sheetViews>
  <sheetFormatPr defaultColWidth="9.140625" defaultRowHeight="12.75"/>
  <cols>
    <col min="1" max="1" width="4.00390625" style="0" customWidth="1"/>
    <col min="2" max="2" width="4.7109375" style="0" customWidth="1"/>
    <col min="3" max="3" width="6.28125" style="0" customWidth="1"/>
    <col min="4" max="4" width="42.140625" style="0" bestFit="1" customWidth="1"/>
    <col min="5" max="5" width="12.7109375" style="0" customWidth="1"/>
    <col min="6" max="6" width="13.8515625" style="0" customWidth="1"/>
    <col min="8" max="8" width="10.7109375" style="0" bestFit="1" customWidth="1"/>
  </cols>
  <sheetData>
    <row r="1" spans="2:6" ht="15.75">
      <c r="B1" s="505" t="s">
        <v>129</v>
      </c>
      <c r="C1" s="505"/>
      <c r="D1" s="505"/>
      <c r="E1" s="505"/>
      <c r="F1" s="505"/>
    </row>
    <row r="2" spans="2:6" ht="18">
      <c r="B2" s="506" t="s">
        <v>525</v>
      </c>
      <c r="C2" s="506"/>
      <c r="D2" s="506"/>
      <c r="E2" s="506"/>
      <c r="F2" s="506"/>
    </row>
    <row r="3" spans="2:6" ht="14.25">
      <c r="B3" s="267" t="s">
        <v>143</v>
      </c>
      <c r="C3" s="267" t="s">
        <v>144</v>
      </c>
      <c r="D3" s="268"/>
      <c r="E3" s="507" t="s">
        <v>145</v>
      </c>
      <c r="F3" s="508"/>
    </row>
    <row r="4" spans="2:6" ht="14.25">
      <c r="B4" s="267" t="s">
        <v>146</v>
      </c>
      <c r="C4" s="267" t="s">
        <v>147</v>
      </c>
      <c r="D4" s="267" t="s">
        <v>148</v>
      </c>
      <c r="E4" s="267" t="s">
        <v>149</v>
      </c>
      <c r="F4" s="267" t="s">
        <v>150</v>
      </c>
    </row>
    <row r="5" spans="2:6" ht="14.25">
      <c r="B5" s="269"/>
      <c r="C5" s="270"/>
      <c r="D5" s="271" t="s">
        <v>151</v>
      </c>
      <c r="E5" s="272"/>
      <c r="F5" s="273"/>
    </row>
    <row r="6" spans="2:6" ht="12.75">
      <c r="B6" s="274"/>
      <c r="C6" s="275">
        <v>444</v>
      </c>
      <c r="D6" s="276" t="s">
        <v>152</v>
      </c>
      <c r="E6" s="277">
        <v>631109</v>
      </c>
      <c r="F6" s="278"/>
    </row>
    <row r="7" spans="2:6" ht="12.75">
      <c r="B7" s="274"/>
      <c r="C7" s="275">
        <v>442</v>
      </c>
      <c r="D7" s="276" t="s">
        <v>512</v>
      </c>
      <c r="E7" s="277"/>
      <c r="F7" s="278">
        <v>23813</v>
      </c>
    </row>
    <row r="8" spans="2:6" ht="12.75">
      <c r="B8" s="274"/>
      <c r="C8" s="275">
        <v>431</v>
      </c>
      <c r="D8" s="276" t="s">
        <v>153</v>
      </c>
      <c r="E8" s="277"/>
      <c r="F8" s="278">
        <v>68793</v>
      </c>
    </row>
    <row r="9" spans="2:6" ht="12.75">
      <c r="B9" s="274"/>
      <c r="C9" s="275">
        <v>447</v>
      </c>
      <c r="D9" s="276" t="s">
        <v>154</v>
      </c>
      <c r="E9" s="277">
        <v>153524</v>
      </c>
      <c r="F9" s="278"/>
    </row>
    <row r="10" spans="2:6" ht="14.25">
      <c r="B10" s="274"/>
      <c r="C10" s="275"/>
      <c r="D10" s="279" t="s">
        <v>155</v>
      </c>
      <c r="E10" s="280">
        <f>SUM(E6:E9)</f>
        <v>784633</v>
      </c>
      <c r="F10" s="281">
        <f>SUM(F6:F9)</f>
        <v>92606</v>
      </c>
    </row>
    <row r="11" spans="2:6" ht="12.75">
      <c r="B11" s="274"/>
      <c r="C11" s="275"/>
      <c r="D11" s="276"/>
      <c r="E11" s="277"/>
      <c r="F11" s="278"/>
    </row>
    <row r="12" spans="2:8" ht="12.75">
      <c r="B12" s="274"/>
      <c r="C12" s="282">
        <f>'Pasq. te ardhura shpenzime'!E18+E12</f>
        <v>0</v>
      </c>
      <c r="D12" s="283" t="s">
        <v>156</v>
      </c>
      <c r="E12" s="280">
        <f>E16+E24+E29+E34+E42+E47</f>
        <v>13535537</v>
      </c>
      <c r="F12" s="278"/>
      <c r="H12" s="43"/>
    </row>
    <row r="13" spans="2:6" ht="12.75">
      <c r="B13" s="274"/>
      <c r="C13" s="275"/>
      <c r="D13" s="276"/>
      <c r="E13" s="277"/>
      <c r="F13" s="278"/>
    </row>
    <row r="14" spans="2:8" ht="14.25">
      <c r="B14" s="284">
        <v>1</v>
      </c>
      <c r="C14" s="275"/>
      <c r="D14" s="285" t="s">
        <v>157</v>
      </c>
      <c r="E14" s="277"/>
      <c r="F14" s="278"/>
      <c r="H14" s="43"/>
    </row>
    <row r="15" spans="2:8" ht="12.75">
      <c r="B15" s="274"/>
      <c r="C15" s="275">
        <v>605</v>
      </c>
      <c r="D15" s="276" t="s">
        <v>158</v>
      </c>
      <c r="E15" s="277">
        <f>2665531+968419+464950</f>
        <v>4098900</v>
      </c>
      <c r="F15" s="278"/>
      <c r="H15" s="43"/>
    </row>
    <row r="16" spans="2:6" ht="14.25">
      <c r="B16" s="274"/>
      <c r="C16" s="275"/>
      <c r="D16" s="279" t="s">
        <v>155</v>
      </c>
      <c r="E16" s="280">
        <f>SUM(E15:E15)</f>
        <v>4098900</v>
      </c>
      <c r="F16" s="278"/>
    </row>
    <row r="17" spans="2:6" ht="12.75">
      <c r="B17" s="274"/>
      <c r="C17" s="275"/>
      <c r="D17" s="276"/>
      <c r="E17" s="277"/>
      <c r="F17" s="278"/>
    </row>
    <row r="18" spans="2:6" ht="14.25">
      <c r="B18" s="284">
        <v>3</v>
      </c>
      <c r="C18" s="275"/>
      <c r="D18" s="285" t="s">
        <v>159</v>
      </c>
      <c r="E18" s="277"/>
      <c r="F18" s="278"/>
    </row>
    <row r="19" spans="2:6" ht="12.75">
      <c r="B19" s="274"/>
      <c r="C19" s="275">
        <v>618</v>
      </c>
      <c r="D19" s="276" t="s">
        <v>160</v>
      </c>
      <c r="E19" s="277">
        <f>307373</f>
        <v>307373</v>
      </c>
      <c r="F19" s="278"/>
    </row>
    <row r="20" spans="2:6" ht="12.75">
      <c r="B20" s="274"/>
      <c r="C20" s="275">
        <v>627</v>
      </c>
      <c r="D20" s="276" t="s">
        <v>161</v>
      </c>
      <c r="E20" s="277">
        <v>1025503</v>
      </c>
      <c r="F20" s="278"/>
    </row>
    <row r="21" spans="2:6" ht="12.75">
      <c r="B21" s="274"/>
      <c r="C21" s="275">
        <v>613</v>
      </c>
      <c r="D21" s="276" t="s">
        <v>240</v>
      </c>
      <c r="E21" s="277">
        <v>270000</v>
      </c>
      <c r="F21" s="278"/>
    </row>
    <row r="22" spans="2:6" ht="12.75">
      <c r="B22" s="274"/>
      <c r="C22" s="275">
        <v>618</v>
      </c>
      <c r="D22" s="276" t="s">
        <v>293</v>
      </c>
      <c r="E22" s="277">
        <v>163779</v>
      </c>
      <c r="F22" s="278"/>
    </row>
    <row r="23" spans="2:8" ht="12.75">
      <c r="B23" s="274"/>
      <c r="C23" s="275">
        <v>616</v>
      </c>
      <c r="D23" s="276" t="s">
        <v>294</v>
      </c>
      <c r="E23" s="277"/>
      <c r="F23" s="278"/>
      <c r="H23" s="43"/>
    </row>
    <row r="24" spans="2:6" ht="14.25">
      <c r="B24" s="274"/>
      <c r="C24" s="275"/>
      <c r="D24" s="279" t="s">
        <v>155</v>
      </c>
      <c r="E24" s="280">
        <f>SUM(E19:E23)</f>
        <v>1766655</v>
      </c>
      <c r="F24" s="278"/>
    </row>
    <row r="25" spans="2:6" ht="14.25">
      <c r="B25" s="286"/>
      <c r="C25" s="287"/>
      <c r="D25" s="288"/>
      <c r="E25" s="289"/>
      <c r="F25" s="290"/>
    </row>
    <row r="26" spans="2:6" ht="14.25">
      <c r="B26" s="291">
        <v>4</v>
      </c>
      <c r="C26" s="287"/>
      <c r="D26" s="292" t="s">
        <v>162</v>
      </c>
      <c r="E26" s="289"/>
      <c r="F26" s="290"/>
    </row>
    <row r="27" spans="2:6" ht="12.75">
      <c r="B27" s="274"/>
      <c r="C27" s="275">
        <v>641</v>
      </c>
      <c r="D27" s="293" t="s">
        <v>237</v>
      </c>
      <c r="E27" s="277">
        <v>2339073</v>
      </c>
      <c r="F27" s="278"/>
    </row>
    <row r="28" spans="2:6" ht="12.75">
      <c r="B28" s="274"/>
      <c r="C28" s="275">
        <v>644</v>
      </c>
      <c r="D28" s="293" t="s">
        <v>238</v>
      </c>
      <c r="E28" s="277">
        <v>367361</v>
      </c>
      <c r="F28" s="278"/>
    </row>
    <row r="29" spans="2:6" ht="14.25">
      <c r="B29" s="274"/>
      <c r="C29" s="275"/>
      <c r="D29" s="279" t="s">
        <v>155</v>
      </c>
      <c r="E29" s="280">
        <f>SUM(E27:E28)</f>
        <v>2706434</v>
      </c>
      <c r="F29" s="278"/>
    </row>
    <row r="30" spans="2:6" ht="14.25">
      <c r="B30" s="286"/>
      <c r="C30" s="287"/>
      <c r="D30" s="288"/>
      <c r="E30" s="289"/>
      <c r="F30" s="290"/>
    </row>
    <row r="31" spans="2:6" ht="14.25">
      <c r="B31" s="284">
        <v>5</v>
      </c>
      <c r="C31" s="275"/>
      <c r="D31" s="285" t="s">
        <v>163</v>
      </c>
      <c r="E31" s="277"/>
      <c r="F31" s="278"/>
    </row>
    <row r="32" spans="2:6" ht="12.75">
      <c r="B32" s="274"/>
      <c r="C32" s="275">
        <v>638</v>
      </c>
      <c r="D32" s="293" t="s">
        <v>241</v>
      </c>
      <c r="E32" s="277">
        <v>78840</v>
      </c>
      <c r="F32" s="278"/>
    </row>
    <row r="33" spans="2:6" ht="12.75">
      <c r="B33" s="274"/>
      <c r="C33" s="275">
        <v>638</v>
      </c>
      <c r="D33" s="276" t="s">
        <v>513</v>
      </c>
      <c r="E33" s="277">
        <f>982383+3327222</f>
        <v>4309605</v>
      </c>
      <c r="F33" s="278"/>
    </row>
    <row r="34" spans="2:6" ht="14.25">
      <c r="B34" s="274"/>
      <c r="C34" s="275"/>
      <c r="D34" s="279" t="s">
        <v>155</v>
      </c>
      <c r="E34" s="280">
        <f>SUM(E32:E33)</f>
        <v>4388445</v>
      </c>
      <c r="F34" s="278"/>
    </row>
    <row r="35" spans="2:6" ht="14.25">
      <c r="B35" s="286"/>
      <c r="C35" s="287"/>
      <c r="D35" s="288"/>
      <c r="E35" s="289"/>
      <c r="F35" s="290"/>
    </row>
    <row r="36" spans="2:6" ht="14.25">
      <c r="B36" s="284">
        <v>6</v>
      </c>
      <c r="C36" s="275"/>
      <c r="D36" s="285" t="s">
        <v>164</v>
      </c>
      <c r="E36" s="277"/>
      <c r="F36" s="278"/>
    </row>
    <row r="37" spans="2:6" ht="12.75">
      <c r="B37" s="274"/>
      <c r="C37" s="294">
        <v>618</v>
      </c>
      <c r="D37" s="293" t="s">
        <v>292</v>
      </c>
      <c r="E37" s="277"/>
      <c r="F37" s="278"/>
    </row>
    <row r="38" spans="2:6" ht="12.75">
      <c r="B38" s="274"/>
      <c r="C38" s="294">
        <v>628</v>
      </c>
      <c r="D38" s="293" t="s">
        <v>242</v>
      </c>
      <c r="E38" s="277">
        <v>114293</v>
      </c>
      <c r="F38" s="278"/>
    </row>
    <row r="39" spans="2:6" ht="12.75">
      <c r="B39" s="274"/>
      <c r="C39" s="294">
        <v>669</v>
      </c>
      <c r="D39" s="293" t="s">
        <v>501</v>
      </c>
      <c r="E39" s="277">
        <v>59633</v>
      </c>
      <c r="F39" s="278"/>
    </row>
    <row r="40" spans="2:6" ht="12.75">
      <c r="B40" s="274"/>
      <c r="C40" s="294">
        <v>628</v>
      </c>
      <c r="D40" s="295" t="s">
        <v>439</v>
      </c>
      <c r="E40" s="277">
        <f>102591+66000</f>
        <v>168591</v>
      </c>
      <c r="F40" s="278"/>
    </row>
    <row r="41" spans="2:6" ht="12.75">
      <c r="B41" s="274"/>
      <c r="C41" s="294">
        <v>625</v>
      </c>
      <c r="D41" s="293" t="s">
        <v>295</v>
      </c>
      <c r="E41" s="277">
        <v>9200</v>
      </c>
      <c r="F41" s="278"/>
    </row>
    <row r="42" spans="2:6" ht="14.25">
      <c r="B42" s="274"/>
      <c r="C42" s="275"/>
      <c r="D42" s="279" t="s">
        <v>155</v>
      </c>
      <c r="E42" s="280">
        <f>SUM(E37:E41)</f>
        <v>351717</v>
      </c>
      <c r="F42" s="278"/>
    </row>
    <row r="43" spans="2:6" ht="14.25">
      <c r="B43" s="286"/>
      <c r="C43" s="287"/>
      <c r="D43" s="288"/>
      <c r="E43" s="289"/>
      <c r="F43" s="290"/>
    </row>
    <row r="44" spans="2:6" ht="14.25">
      <c r="B44" s="284">
        <v>7</v>
      </c>
      <c r="C44" s="275"/>
      <c r="D44" s="285" t="s">
        <v>165</v>
      </c>
      <c r="E44" s="277"/>
      <c r="F44" s="278"/>
    </row>
    <row r="45" spans="2:6" ht="12.75">
      <c r="B45" s="274"/>
      <c r="C45" s="275">
        <v>681</v>
      </c>
      <c r="D45" s="293" t="s">
        <v>239</v>
      </c>
      <c r="E45" s="277">
        <v>223386</v>
      </c>
      <c r="F45" s="278"/>
    </row>
    <row r="46" spans="2:6" ht="12.75">
      <c r="B46" s="274"/>
      <c r="C46" s="275"/>
      <c r="D46" s="276"/>
      <c r="E46" s="277"/>
      <c r="F46" s="278"/>
    </row>
    <row r="47" spans="2:6" ht="14.25">
      <c r="B47" s="296"/>
      <c r="C47" s="297"/>
      <c r="D47" s="279" t="s">
        <v>155</v>
      </c>
      <c r="E47" s="280">
        <f>E45+E46</f>
        <v>223386</v>
      </c>
      <c r="F47" s="278"/>
    </row>
    <row r="48" spans="2:6" ht="12.75">
      <c r="B48" s="298"/>
      <c r="C48" s="299"/>
      <c r="D48" s="299"/>
      <c r="E48" s="300"/>
      <c r="F48" s="301"/>
    </row>
    <row r="49" spans="2:6" ht="12.75">
      <c r="B49" s="203"/>
      <c r="C49" s="203"/>
      <c r="D49" s="203"/>
      <c r="E49" s="203"/>
      <c r="F49" s="203"/>
    </row>
    <row r="50" spans="2:6" ht="12.75">
      <c r="B50" s="203"/>
      <c r="C50" s="203"/>
      <c r="D50" s="203"/>
      <c r="E50" s="509" t="s">
        <v>235</v>
      </c>
      <c r="F50" s="510"/>
    </row>
    <row r="51" spans="2:6" ht="12.75">
      <c r="B51" s="203"/>
      <c r="C51" s="203"/>
      <c r="D51" s="203"/>
      <c r="E51" s="504" t="s">
        <v>585</v>
      </c>
      <c r="F51" s="504"/>
    </row>
    <row r="52" spans="2:6" ht="12.75">
      <c r="B52" s="203"/>
      <c r="C52" s="203"/>
      <c r="D52" s="203"/>
      <c r="E52" s="203"/>
      <c r="F52" s="203"/>
    </row>
  </sheetData>
  <sheetProtection password="CAF5" sheet="1"/>
  <mergeCells count="5">
    <mergeCell ref="E51:F51"/>
    <mergeCell ref="B1:F1"/>
    <mergeCell ref="B2:F2"/>
    <mergeCell ref="E3:F3"/>
    <mergeCell ref="E50:F50"/>
  </mergeCells>
  <printOptions/>
  <pageMargins left="0.7480314960629921" right="0.7480314960629921" top="0.62" bottom="0.69" header="0.5118110236220472" footer="0.5118110236220472"/>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ermal.hoxha</dc:creator>
  <cp:keywords/>
  <dc:description/>
  <cp:lastModifiedBy>elona</cp:lastModifiedBy>
  <cp:lastPrinted>2014-03-26T18:09:38Z</cp:lastPrinted>
  <dcterms:created xsi:type="dcterms:W3CDTF">2008-12-18T11:22:46Z</dcterms:created>
  <dcterms:modified xsi:type="dcterms:W3CDTF">2014-07-23T13:13:40Z</dcterms:modified>
  <cp:category/>
  <cp:version/>
  <cp:contentType/>
  <cp:contentStatus/>
</cp:coreProperties>
</file>