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KAPAKU " sheetId="1" r:id="rId1"/>
    <sheet name="AKTIVI PASIV2010 " sheetId="2" r:id="rId2"/>
    <sheet name="Te ardhura+shpenzime" sheetId="3" r:id="rId3"/>
    <sheet name="MET INDIREKTE" sheetId="4" r:id="rId4"/>
    <sheet name="kapitalet e veta" sheetId="5" r:id="rId5"/>
  </sheets>
  <definedNames/>
  <calcPr fullCalcOnLoad="1"/>
</workbook>
</file>

<file path=xl/sharedStrings.xml><?xml version="1.0" encoding="utf-8"?>
<sst xmlns="http://schemas.openxmlformats.org/spreadsheetml/2006/main" count="282" uniqueCount="227">
  <si>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</si>
  <si>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</si>
  <si>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</si>
  <si>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</si>
  <si>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</si>
  <si>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</si>
  <si>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</si>
  <si>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</si>
  <si>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</si>
  <si>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</si>
  <si>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</si>
  <si>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</si>
  <si>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</si>
  <si>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</si>
  <si>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</si>
  <si>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</si>
  <si>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</si>
  <si>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</si>
  <si>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</si>
  <si>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</si>
  <si>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</si>
  <si>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</si>
  <si>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</si>
  <si>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</si>
  <si>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</si>
  <si>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</si>
  <si>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</si>
  <si>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</si>
  <si>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</si>
  <si>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</si>
  <si>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</si>
  <si>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</si>
  <si>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</si>
  <si>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</si>
  <si>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</si>
  <si>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</si>
  <si>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</si>
  <si>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</si>
  <si>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</si>
  <si>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</si>
  <si>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</si>
  <si>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</si>
  <si>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</si>
  <si>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</si>
  <si>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</si>
  <si>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</si>
  <si>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</si>
  <si>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</si>
  <si>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</si>
  <si>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</si>
  <si>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</si>
  <si>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</si>
  <si>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</si>
  <si>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</si>
  <si>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</si>
  <si>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</si>
  <si>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</si>
  <si>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</si>
  <si>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</si>
  <si>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</si>
  <si>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</si>
  <si>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</si>
  <si>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</si>
  <si>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</si>
  <si>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</si>
  <si>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</si>
  <si>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</si>
  <si>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</si>
  <si>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</si>
  <si>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</si>
  <si>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</si>
  <si>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</si>
  <si>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</si>
  <si>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</si>
  <si>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</si>
  <si>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</si>
  <si>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</si>
  <si>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</si>
  <si>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</si>
  <si>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</si>
  <si>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</si>
  <si>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</si>
  <si>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</si>
  <si>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</si>
  <si>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</si>
  <si>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</si>
  <si>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</si>
  <si>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</si>
  <si>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</si>
  <si>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</si>
  <si>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</si>
  <si>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</si>
  <si>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</si>
  <si>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</si>
  <si>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</si>
  <si>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</si>
  <si>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</si>
  <si>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</si>
  <si>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</si>
  <si>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</si>
  <si>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</si>
  <si>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</si>
  <si>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</si>
  <si>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</si>
  <si>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</si>
  <si>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</si>
  <si>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</si>
  <si>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</si>
  <si>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</si>
  <si>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</si>
  <si>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</si>
  <si>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</si>
  <si>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</si>
  <si>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</si>
  <si>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</si>
  <si>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</si>
  <si>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</si>
  <si>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</si>
  <si>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</si>
  <si>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</si>
  <si>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</si>
  <si>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</si>
  <si>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</si>
  <si>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</si>
  <si>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</si>
  <si>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</si>
  <si>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</si>
  <si>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</si>
  <si>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</si>
  <si>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</si>
  <si>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</si>
  <si>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</si>
  <si>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</si>
  <si>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</si>
  <si>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</si>
  <si>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</si>
  <si>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</si>
  <si>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</si>
  <si>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</si>
  <si>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</si>
  <si>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</si>
  <si>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</si>
  <si>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</si>
  <si>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</si>
  <si>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</si>
  <si>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</si>
  <si>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</si>
  <si>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</si>
  <si>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</si>
  <si>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</si>
  <si>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</si>
  <si>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</si>
  <si>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</si>
  <si>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</si>
  <si>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</si>
  <si>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</si>
  <si>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</si>
  <si>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</si>
  <si>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</si>
  <si>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</si>
  <si>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</si>
  <si>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</si>
  <si>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</si>
  <si>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</si>
  <si>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</si>
  <si>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</si>
  <si>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</si>
  <si>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</si>
  <si>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</si>
  <si>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</si>
  <si>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</si>
  <si>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</si>
  <si>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</si>
  <si>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</si>
  <si>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</si>
  <si>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</si>
  <si>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</si>
  <si>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</si>
  <si>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</si>
  <si>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</si>
  <si>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</si>
  <si>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</si>
  <si>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</si>
  <si>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</si>
  <si>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</si>
  <si>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</si>
  <si>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</si>
  <si>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</si>
  <si>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</si>
  <si>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</si>
  <si>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</si>
  <si>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</si>
  <si>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</si>
  <si>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</si>
  <si>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</si>
  <si>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</si>
  <si>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</si>
  <si>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</si>
  <si>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</si>
  <si>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</si>
  <si>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</si>
  <si>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</si>
  <si>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</si>
  <si>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TIRANE</t>
  </si>
  <si>
    <t xml:space="preserve">                 SHOQERIA TREGETARE  " ASA CLEANING    "  SH.P.K</t>
  </si>
  <si>
    <t>STAR  2000</t>
  </si>
  <si>
    <t>K01510003J</t>
  </si>
  <si>
    <t>AUTOSTRADE TIRANE DURRES  KM 2</t>
  </si>
  <si>
    <t>31.05.2000</t>
  </si>
  <si>
    <t xml:space="preserve">PRODHIM ,TREGETIM TUBA DHE </t>
  </si>
  <si>
    <t>MATERIALE PLASTIKE</t>
  </si>
  <si>
    <t>Viti   2010</t>
  </si>
  <si>
    <t>01.01.2010</t>
  </si>
  <si>
    <t>31.12.2010</t>
  </si>
  <si>
    <t>15.01.2011</t>
  </si>
  <si>
    <t>SHOQERIA TREGETARE  "STAR  2000   "  SH.P.K</t>
  </si>
  <si>
    <t xml:space="preserve">  1.  BILANC  KONTABEL     DATE  31.12.2010</t>
  </si>
  <si>
    <t>31.12.2009</t>
  </si>
  <si>
    <t>Shoqeria tregtare "STAR 2000   " shpk</t>
  </si>
  <si>
    <t xml:space="preserve">                               01 Janar - 31 Dhjetor 2010</t>
  </si>
  <si>
    <t>Viti 2010</t>
  </si>
  <si>
    <t>Viti 2009</t>
  </si>
  <si>
    <t>Shoqeria tregtare "STAR 2000 " shpk</t>
  </si>
  <si>
    <t xml:space="preserve">                                  01 Janar - 31 Dhjetor 2010</t>
  </si>
  <si>
    <t>Pozicioni me 31 dhjetor 2009</t>
  </si>
  <si>
    <t xml:space="preserve">                       01 Janar - 31 Dhjetor 2010</t>
  </si>
  <si>
    <t>Pozicioni me 31 dhjetor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</si>
</sst>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</numFmts>
  <fonts count="5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42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4" fontId="12" fillId="33" borderId="23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3" fontId="3" fillId="33" borderId="13" xfId="42" applyNumberFormat="1" applyFont="1" applyFill="1" applyBorder="1" applyAlignment="1">
      <alignment/>
    </xf>
    <xf numFmtId="173" fontId="3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73" fontId="0" fillId="33" borderId="13" xfId="42" applyNumberFormat="1" applyFill="1" applyBorder="1" applyAlignment="1">
      <alignment/>
    </xf>
    <xf numFmtId="173" fontId="0" fillId="33" borderId="14" xfId="42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left" vertical="center" wrapText="1" shrinkToFit="1"/>
    </xf>
    <xf numFmtId="0" fontId="0" fillId="33" borderId="13" xfId="0" applyFill="1" applyBorder="1" applyAlignment="1">
      <alignment vertical="center" wrapText="1" shrinkToFit="1"/>
    </xf>
    <xf numFmtId="173" fontId="0" fillId="33" borderId="13" xfId="42" applyNumberFormat="1" applyFill="1" applyBorder="1" applyAlignment="1">
      <alignment vertical="center" wrapText="1" shrinkToFit="1"/>
    </xf>
    <xf numFmtId="173" fontId="0" fillId="33" borderId="14" xfId="42" applyNumberForma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173" fontId="3" fillId="33" borderId="27" xfId="42" applyNumberFormat="1" applyFont="1" applyFill="1" applyBorder="1" applyAlignment="1">
      <alignment/>
    </xf>
    <xf numFmtId="173" fontId="3" fillId="33" borderId="28" xfId="42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right"/>
    </xf>
    <xf numFmtId="173" fontId="0" fillId="33" borderId="0" xfId="42" applyNumberForma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173" fontId="0" fillId="33" borderId="13" xfId="42" applyNumberFormat="1" applyFont="1" applyFill="1" applyBorder="1" applyAlignment="1">
      <alignment vertical="center" wrapText="1"/>
    </xf>
    <xf numFmtId="173" fontId="0" fillId="33" borderId="14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73" fontId="3" fillId="33" borderId="13" xfId="42" applyNumberFormat="1" applyFont="1" applyFill="1" applyBorder="1" applyAlignment="1">
      <alignment vertical="center" wrapText="1"/>
    </xf>
    <xf numFmtId="173" fontId="3" fillId="33" borderId="29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14" xfId="42" applyNumberFormat="1" applyFont="1" applyFill="1" applyBorder="1" applyAlignment="1">
      <alignment vertical="center" wrapText="1"/>
    </xf>
    <xf numFmtId="173" fontId="3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/>
    </xf>
    <xf numFmtId="173" fontId="0" fillId="33" borderId="27" xfId="42" applyNumberFormat="1" applyFont="1" applyFill="1" applyBorder="1" applyAlignment="1">
      <alignment/>
    </xf>
    <xf numFmtId="173" fontId="0" fillId="33" borderId="28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/>
    </xf>
    <xf numFmtId="173" fontId="3" fillId="33" borderId="13" xfId="0" applyNumberFormat="1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 indent="3"/>
    </xf>
    <xf numFmtId="173" fontId="0" fillId="33" borderId="13" xfId="42" applyNumberFormat="1" applyFont="1" applyFill="1" applyBorder="1" applyAlignment="1">
      <alignment vertical="center" wrapText="1"/>
    </xf>
    <xf numFmtId="173" fontId="0" fillId="33" borderId="14" xfId="42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indent="3"/>
    </xf>
    <xf numFmtId="0" fontId="0" fillId="33" borderId="13" xfId="0" applyFont="1" applyFill="1" applyBorder="1" applyAlignment="1">
      <alignment vertical="center" wrapText="1"/>
    </xf>
    <xf numFmtId="173" fontId="0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173" fontId="2" fillId="33" borderId="14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5" xfId="0" applyFill="1" applyBorder="1" applyAlignment="1">
      <alignment/>
    </xf>
    <xf numFmtId="173" fontId="0" fillId="33" borderId="28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173" fontId="0" fillId="33" borderId="13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173" fontId="9" fillId="0" borderId="13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173" fontId="10" fillId="0" borderId="13" xfId="42" applyNumberFormat="1" applyFont="1" applyBorder="1" applyAlignment="1">
      <alignment vertical="center" wrapText="1"/>
    </xf>
    <xf numFmtId="173" fontId="9" fillId="0" borderId="14" xfId="42" applyNumberFormat="1" applyFont="1" applyBorder="1" applyAlignment="1">
      <alignment horizontal="center"/>
    </xf>
    <xf numFmtId="173" fontId="10" fillId="0" borderId="13" xfId="42" applyNumberFormat="1" applyFont="1" applyBorder="1" applyAlignment="1">
      <alignment/>
    </xf>
    <xf numFmtId="173" fontId="10" fillId="0" borderId="13" xfId="0" applyNumberFormat="1" applyFont="1" applyBorder="1" applyAlignment="1">
      <alignment/>
    </xf>
    <xf numFmtId="173" fontId="9" fillId="0" borderId="27" xfId="42" applyNumberFormat="1" applyFont="1" applyBorder="1" applyAlignment="1">
      <alignment vertical="center" wrapText="1"/>
    </xf>
    <xf numFmtId="173" fontId="9" fillId="0" borderId="28" xfId="42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3" fontId="0" fillId="33" borderId="13" xfId="0" applyNumberForma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46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21" fontId="1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73" fontId="0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zoomScalePageLayoutView="0" workbookViewId="0" topLeftCell="A1">
      <selection activeCell="F4" sqref="F4:H4"/>
    </sheetView>
  </sheetViews>
  <sheetFormatPr defaultColWidth="9.140625" defaultRowHeight="12.75"/>
  <cols>
    <col min="1" max="1" width="0.85546875" style="20" customWidth="1"/>
    <col min="2" max="2" width="3.140625" style="20" customWidth="1"/>
    <col min="3" max="3" width="16.57421875" style="20" customWidth="1"/>
    <col min="4" max="4" width="12.57421875" style="20" customWidth="1"/>
    <col min="5" max="5" width="11.421875" style="20" customWidth="1"/>
    <col min="6" max="6" width="12.8515625" style="20" customWidth="1"/>
    <col min="7" max="7" width="5.421875" style="20" customWidth="1"/>
    <col min="8" max="8" width="9.140625" style="20" customWidth="1"/>
    <col min="9" max="9" width="10.57421875" style="20" customWidth="1"/>
    <col min="10" max="10" width="7.421875" style="20" customWidth="1"/>
    <col min="11" max="11" width="9.140625" style="20" customWidth="1"/>
    <col min="12" max="12" width="1.8515625" style="20" customWidth="1"/>
    <col min="13" max="16384" width="9.140625" style="20" customWidth="1"/>
  </cols>
  <sheetData>
    <row r="1" ht="6.75" customHeight="1" thickBot="1"/>
    <row r="2" spans="2:11" s="24" customFormat="1" ht="15" thickTop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13.5" customHeight="1">
      <c r="B3" s="25"/>
      <c r="C3" s="26" t="s">
        <v>182</v>
      </c>
      <c r="D3" s="26"/>
      <c r="E3" s="26"/>
      <c r="F3" s="147" t="s">
        <v>205</v>
      </c>
      <c r="G3" s="147"/>
      <c r="H3" s="147"/>
      <c r="I3" s="27"/>
      <c r="J3" s="28"/>
      <c r="K3" s="29"/>
    </row>
    <row r="4" spans="2:11" s="30" customFormat="1" ht="13.5" customHeight="1">
      <c r="B4" s="25"/>
      <c r="C4" s="26" t="s">
        <v>183</v>
      </c>
      <c r="D4" s="26"/>
      <c r="E4" s="26"/>
      <c r="F4" s="150" t="s">
        <v>206</v>
      </c>
      <c r="G4" s="150"/>
      <c r="H4" s="150"/>
      <c r="I4" s="26"/>
      <c r="J4" s="28"/>
      <c r="K4" s="29"/>
    </row>
    <row r="5" spans="2:11" s="30" customFormat="1" ht="13.5" customHeight="1">
      <c r="B5" s="25"/>
      <c r="C5" s="26" t="s">
        <v>184</v>
      </c>
      <c r="D5" s="26"/>
      <c r="E5" s="26"/>
      <c r="F5" s="136" t="s">
        <v>207</v>
      </c>
      <c r="G5" s="136"/>
      <c r="H5" s="136"/>
      <c r="I5" s="32"/>
      <c r="J5" s="28"/>
      <c r="K5" s="29"/>
    </row>
    <row r="6" spans="2:11" s="30" customFormat="1" ht="13.5" customHeight="1">
      <c r="B6" s="25"/>
      <c r="C6" s="26"/>
      <c r="D6" s="26"/>
      <c r="E6" s="26"/>
      <c r="F6" s="26"/>
      <c r="G6" s="26"/>
      <c r="H6" s="135" t="s">
        <v>203</v>
      </c>
      <c r="I6" s="33"/>
      <c r="J6" s="28"/>
      <c r="K6" s="29"/>
    </row>
    <row r="7" spans="2:11" s="30" customFormat="1" ht="13.5" customHeight="1">
      <c r="B7" s="25"/>
      <c r="C7" s="26" t="s">
        <v>185</v>
      </c>
      <c r="D7" s="26"/>
      <c r="E7" s="26"/>
      <c r="F7" s="34" t="s">
        <v>208</v>
      </c>
      <c r="G7" s="35"/>
      <c r="H7" s="26"/>
      <c r="I7" s="26"/>
      <c r="J7" s="28"/>
      <c r="K7" s="29"/>
    </row>
    <row r="8" spans="2:11" s="30" customFormat="1" ht="13.5" customHeight="1">
      <c r="B8" s="25"/>
      <c r="C8" s="26" t="s">
        <v>186</v>
      </c>
      <c r="D8" s="26"/>
      <c r="E8" s="26"/>
      <c r="F8" s="31">
        <v>23302</v>
      </c>
      <c r="G8" s="33"/>
      <c r="H8" s="26"/>
      <c r="I8" s="26"/>
      <c r="J8" s="28"/>
      <c r="K8" s="29"/>
    </row>
    <row r="9" spans="2:11" s="30" customFormat="1" ht="13.5" customHeight="1">
      <c r="B9" s="25"/>
      <c r="C9" s="26"/>
      <c r="D9" s="26"/>
      <c r="E9" s="26"/>
      <c r="F9" s="26"/>
      <c r="G9" s="26"/>
      <c r="H9" s="26"/>
      <c r="I9" s="26"/>
      <c r="J9" s="28"/>
      <c r="K9" s="29"/>
    </row>
    <row r="10" spans="2:13" s="30" customFormat="1" ht="13.5" customHeight="1">
      <c r="B10" s="25"/>
      <c r="C10" s="26" t="s">
        <v>187</v>
      </c>
      <c r="D10" s="26"/>
      <c r="F10" s="27" t="s">
        <v>209</v>
      </c>
      <c r="G10" s="27"/>
      <c r="H10" s="27"/>
      <c r="I10" s="27"/>
      <c r="J10" s="27"/>
      <c r="K10" s="27"/>
      <c r="L10" s="27"/>
      <c r="M10" s="27"/>
    </row>
    <row r="11" spans="2:11" s="30" customFormat="1" ht="13.5" customHeight="1">
      <c r="B11" s="25"/>
      <c r="C11" s="26"/>
      <c r="D11" s="26"/>
      <c r="E11" s="26"/>
      <c r="F11" s="150" t="s">
        <v>210</v>
      </c>
      <c r="G11" s="150"/>
      <c r="H11" s="150"/>
      <c r="I11" s="150"/>
      <c r="J11" s="28"/>
      <c r="K11" s="29"/>
    </row>
    <row r="12" spans="2:11" s="30" customFormat="1" ht="13.5" customHeight="1">
      <c r="B12" s="25"/>
      <c r="C12" s="26"/>
      <c r="D12" s="26"/>
      <c r="E12" s="26"/>
      <c r="F12" s="150"/>
      <c r="G12" s="150"/>
      <c r="H12" s="150"/>
      <c r="I12" s="150"/>
      <c r="J12" s="28"/>
      <c r="K12" s="29"/>
    </row>
    <row r="13" spans="2:11" s="24" customFormat="1" ht="12.75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s="24" customFormat="1" ht="12.75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s="24" customFormat="1" ht="12.75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s="24" customFormat="1" ht="12.75"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2:11" s="24" customFormat="1" ht="12.75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2:11" s="24" customFormat="1" ht="12.75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2:11" s="24" customFormat="1" ht="12.75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2:11" s="24" customFormat="1" ht="12.75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2:11" s="24" customFormat="1" ht="12.75">
      <c r="B21" s="36"/>
      <c r="C21" s="37"/>
      <c r="D21" s="37"/>
      <c r="E21" s="37"/>
      <c r="F21" s="37"/>
      <c r="G21" s="37"/>
      <c r="H21" s="37"/>
      <c r="I21" s="37"/>
      <c r="J21" s="37"/>
      <c r="K21" s="38"/>
    </row>
    <row r="22" spans="2:11" s="24" customFormat="1" ht="12.75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11" s="24" customFormat="1" ht="12.75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11" s="24" customFormat="1" ht="12.7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s="24" customFormat="1" ht="30">
      <c r="B25" s="156" t="s">
        <v>188</v>
      </c>
      <c r="C25" s="157"/>
      <c r="D25" s="157"/>
      <c r="E25" s="157"/>
      <c r="F25" s="157"/>
      <c r="G25" s="157"/>
      <c r="H25" s="157"/>
      <c r="I25" s="157"/>
      <c r="J25" s="157"/>
      <c r="K25" s="158"/>
    </row>
    <row r="26" spans="2:11" s="24" customFormat="1" ht="12.75">
      <c r="B26" s="39"/>
      <c r="C26" s="152" t="s">
        <v>189</v>
      </c>
      <c r="D26" s="152"/>
      <c r="E26" s="152"/>
      <c r="F26" s="152"/>
      <c r="G26" s="152"/>
      <c r="H26" s="152"/>
      <c r="I26" s="152"/>
      <c r="J26" s="152"/>
      <c r="K26" s="40"/>
    </row>
    <row r="27" spans="2:11" s="24" customFormat="1" ht="12.75">
      <c r="B27" s="39"/>
      <c r="C27" s="152" t="s">
        <v>190</v>
      </c>
      <c r="D27" s="152"/>
      <c r="E27" s="152"/>
      <c r="F27" s="152"/>
      <c r="G27" s="152"/>
      <c r="H27" s="152"/>
      <c r="I27" s="152"/>
      <c r="J27" s="152"/>
      <c r="K27" s="40"/>
    </row>
    <row r="28" spans="2:11" s="24" customFormat="1" ht="12.75">
      <c r="B28" s="39"/>
      <c r="C28" s="41"/>
      <c r="D28" s="41"/>
      <c r="E28" s="41"/>
      <c r="F28" s="41"/>
      <c r="G28" s="41"/>
      <c r="H28" s="41"/>
      <c r="I28" s="41"/>
      <c r="J28" s="41"/>
      <c r="K28" s="40"/>
    </row>
    <row r="29" spans="2:11" s="24" customFormat="1" ht="12.75">
      <c r="B29" s="39"/>
      <c r="C29" s="41"/>
      <c r="D29" s="41"/>
      <c r="E29" s="41"/>
      <c r="F29" s="41"/>
      <c r="G29" s="41"/>
      <c r="H29" s="41"/>
      <c r="I29" s="41"/>
      <c r="J29" s="41"/>
      <c r="K29" s="40"/>
    </row>
    <row r="30" spans="2:11" s="24" customFormat="1" ht="21" customHeight="1">
      <c r="B30" s="153" t="s">
        <v>211</v>
      </c>
      <c r="C30" s="154"/>
      <c r="D30" s="154"/>
      <c r="E30" s="154"/>
      <c r="F30" s="154"/>
      <c r="G30" s="154"/>
      <c r="H30" s="154"/>
      <c r="I30" s="154"/>
      <c r="J30" s="154"/>
      <c r="K30" s="155"/>
    </row>
    <row r="31" spans="2:11" s="24" customFormat="1" ht="37.5" customHeight="1">
      <c r="B31" s="153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2:11" s="24" customFormat="1" ht="12.75"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2:11" s="24" customFormat="1" ht="12.75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2:11" s="24" customFormat="1" ht="12.75">
      <c r="B34" s="36"/>
      <c r="C34" s="37"/>
      <c r="D34" s="37"/>
      <c r="E34" s="37"/>
      <c r="F34" s="37"/>
      <c r="G34" s="37"/>
      <c r="H34" s="37"/>
      <c r="I34" s="37"/>
      <c r="J34" s="37"/>
      <c r="K34" s="38"/>
    </row>
    <row r="35" spans="2:11" s="24" customFormat="1" ht="12.75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6" spans="2:11" s="24" customFormat="1" ht="12.75"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2:11" s="24" customFormat="1" ht="12.75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38" spans="2:11" s="24" customFormat="1" ht="12.75">
      <c r="B38" s="36"/>
      <c r="C38" s="37"/>
      <c r="D38" s="37"/>
      <c r="E38" s="37"/>
      <c r="F38" s="37"/>
      <c r="G38" s="37"/>
      <c r="H38" s="37"/>
      <c r="I38" s="37"/>
      <c r="J38" s="37"/>
      <c r="K38" s="38"/>
    </row>
    <row r="39" spans="2:11" s="24" customFormat="1" ht="12.75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0" spans="2:11" s="24" customFormat="1" ht="12.75"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2:11" s="24" customFormat="1" ht="12.75">
      <c r="B41" s="36"/>
      <c r="C41" s="37"/>
      <c r="D41" s="37"/>
      <c r="E41" s="37"/>
      <c r="F41" s="37"/>
      <c r="G41" s="37"/>
      <c r="H41" s="37"/>
      <c r="I41" s="37"/>
      <c r="J41" s="37"/>
      <c r="K41" s="38"/>
    </row>
    <row r="42" spans="2:11" s="24" customFormat="1" ht="12.75">
      <c r="B42" s="36"/>
      <c r="C42" s="37"/>
      <c r="D42" s="37"/>
      <c r="E42" s="37"/>
      <c r="F42" s="37"/>
      <c r="G42" s="37"/>
      <c r="H42" s="37"/>
      <c r="I42" s="37"/>
      <c r="J42" s="37"/>
      <c r="K42" s="38"/>
    </row>
    <row r="43" spans="2:11" s="24" customFormat="1" ht="9" customHeight="1">
      <c r="B43" s="36"/>
      <c r="C43" s="37"/>
      <c r="D43" s="37"/>
      <c r="E43" s="37"/>
      <c r="F43" s="37"/>
      <c r="G43" s="37"/>
      <c r="H43" s="37"/>
      <c r="I43" s="37"/>
      <c r="J43" s="37"/>
      <c r="K43" s="38"/>
    </row>
    <row r="44" spans="2:11" s="24" customFormat="1" ht="12.75">
      <c r="B44" s="36"/>
      <c r="C44" s="37"/>
      <c r="D44" s="37"/>
      <c r="E44" s="37"/>
      <c r="F44" s="37"/>
      <c r="G44" s="37"/>
      <c r="H44" s="37"/>
      <c r="I44" s="37"/>
      <c r="J44" s="37"/>
      <c r="K44" s="38"/>
    </row>
    <row r="45" spans="2:11" s="24" customFormat="1" ht="13.5" customHeight="1">
      <c r="B45" s="36"/>
      <c r="C45" s="37"/>
      <c r="D45" s="37"/>
      <c r="E45" s="37"/>
      <c r="F45" s="37"/>
      <c r="G45" s="37"/>
      <c r="H45" s="37"/>
      <c r="I45" s="37"/>
      <c r="J45" s="37"/>
      <c r="K45" s="38"/>
    </row>
    <row r="46" spans="2:11" s="30" customFormat="1" ht="13.5" customHeight="1">
      <c r="B46" s="25"/>
      <c r="C46" s="26" t="s">
        <v>191</v>
      </c>
      <c r="D46" s="26"/>
      <c r="E46" s="26"/>
      <c r="F46" s="26"/>
      <c r="G46" s="26"/>
      <c r="H46" s="147" t="s">
        <v>192</v>
      </c>
      <c r="I46" s="147"/>
      <c r="J46" s="28"/>
      <c r="K46" s="29"/>
    </row>
    <row r="47" spans="2:11" s="30" customFormat="1" ht="13.5" customHeight="1">
      <c r="B47" s="25"/>
      <c r="C47" s="26" t="s">
        <v>193</v>
      </c>
      <c r="D47" s="26"/>
      <c r="E47" s="26"/>
      <c r="F47" s="26"/>
      <c r="G47" s="26"/>
      <c r="H47" s="150" t="s">
        <v>194</v>
      </c>
      <c r="I47" s="150"/>
      <c r="J47" s="28"/>
      <c r="K47" s="29"/>
    </row>
    <row r="48" spans="2:11" s="30" customFormat="1" ht="13.5" customHeight="1">
      <c r="B48" s="25"/>
      <c r="C48" s="26" t="s">
        <v>195</v>
      </c>
      <c r="D48" s="26"/>
      <c r="E48" s="26"/>
      <c r="F48" s="26"/>
      <c r="G48" s="26"/>
      <c r="H48" s="150" t="s">
        <v>196</v>
      </c>
      <c r="I48" s="150"/>
      <c r="J48" s="28"/>
      <c r="K48" s="29"/>
    </row>
    <row r="49" spans="2:11" s="30" customFormat="1" ht="13.5" customHeight="1">
      <c r="B49" s="25"/>
      <c r="C49" s="26" t="s">
        <v>197</v>
      </c>
      <c r="D49" s="26"/>
      <c r="E49" s="26"/>
      <c r="F49" s="26"/>
      <c r="G49" s="26"/>
      <c r="H49" s="150" t="s">
        <v>194</v>
      </c>
      <c r="I49" s="150"/>
      <c r="J49" s="28"/>
      <c r="K49" s="29"/>
    </row>
    <row r="50" spans="2:11" s="24" customFormat="1" ht="13.5" customHeight="1">
      <c r="B50" s="36"/>
      <c r="C50" s="26"/>
      <c r="D50" s="26"/>
      <c r="E50" s="26"/>
      <c r="F50" s="26"/>
      <c r="G50" s="26"/>
      <c r="H50" s="26"/>
      <c r="I50" s="26"/>
      <c r="J50" s="28"/>
      <c r="K50" s="38"/>
    </row>
    <row r="51" spans="2:11" s="44" customFormat="1" ht="13.5" customHeight="1">
      <c r="B51" s="42"/>
      <c r="C51" s="26" t="s">
        <v>198</v>
      </c>
      <c r="D51" s="26"/>
      <c r="E51" s="26"/>
      <c r="F51" s="26"/>
      <c r="G51" s="33" t="s">
        <v>199</v>
      </c>
      <c r="H51" s="151" t="s">
        <v>212</v>
      </c>
      <c r="I51" s="149"/>
      <c r="J51" s="28"/>
      <c r="K51" s="43"/>
    </row>
    <row r="52" spans="2:11" s="44" customFormat="1" ht="13.5" customHeight="1">
      <c r="B52" s="42"/>
      <c r="C52" s="26"/>
      <c r="D52" s="26"/>
      <c r="E52" s="26"/>
      <c r="F52" s="26"/>
      <c r="G52" s="33" t="s">
        <v>200</v>
      </c>
      <c r="H52" s="148" t="s">
        <v>213</v>
      </c>
      <c r="I52" s="149"/>
      <c r="J52" s="28"/>
      <c r="K52" s="43"/>
    </row>
    <row r="53" spans="2:11" s="44" customFormat="1" ht="13.5" customHeight="1">
      <c r="B53" s="42"/>
      <c r="C53" s="26"/>
      <c r="D53" s="26"/>
      <c r="E53" s="26"/>
      <c r="F53" s="26"/>
      <c r="G53" s="33"/>
      <c r="H53" s="33"/>
      <c r="I53" s="33"/>
      <c r="J53" s="28"/>
      <c r="K53" s="43"/>
    </row>
    <row r="54" spans="2:11" s="44" customFormat="1" ht="13.5" customHeight="1">
      <c r="B54" s="42"/>
      <c r="C54" s="26" t="s">
        <v>201</v>
      </c>
      <c r="D54" s="26"/>
      <c r="E54" s="26"/>
      <c r="F54" s="33"/>
      <c r="G54" s="26"/>
      <c r="H54" s="147" t="s">
        <v>214</v>
      </c>
      <c r="I54" s="147"/>
      <c r="J54" s="28"/>
      <c r="K54" s="43"/>
    </row>
    <row r="55" spans="2:11" s="24" customFormat="1" ht="22.5" customHeight="1" thickBot="1">
      <c r="B55" s="45"/>
      <c r="C55" s="46"/>
      <c r="D55" s="46"/>
      <c r="E55" s="46"/>
      <c r="F55" s="46"/>
      <c r="G55" s="46"/>
      <c r="H55" s="46"/>
      <c r="I55" s="46"/>
      <c r="J55" s="46"/>
      <c r="K55" s="47"/>
    </row>
    <row r="56" s="24" customFormat="1" ht="6.75" customHeight="1" thickTop="1"/>
    <row r="57" s="24" customFormat="1" ht="12.75"/>
    <row r="58" s="24" customFormat="1" ht="12.75"/>
  </sheetData>
  <sheetProtection password="CC3D" sheet="1"/>
  <mergeCells count="15">
    <mergeCell ref="C27:J27"/>
    <mergeCell ref="H46:I46"/>
    <mergeCell ref="B30:K31"/>
    <mergeCell ref="F3:H3"/>
    <mergeCell ref="F4:H4"/>
    <mergeCell ref="B25:K25"/>
    <mergeCell ref="C26:J26"/>
    <mergeCell ref="F11:I11"/>
    <mergeCell ref="F12:I12"/>
    <mergeCell ref="H54:I54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7.00390625" style="1" customWidth="1"/>
    <col min="2" max="2" width="42.140625" style="0" customWidth="1"/>
    <col min="3" max="3" width="7.8515625" style="0" customWidth="1"/>
    <col min="4" max="4" width="14.28125" style="10" customWidth="1"/>
    <col min="5" max="5" width="13.7109375" style="10" customWidth="1"/>
    <col min="7" max="7" width="38.57421875" style="0" customWidth="1"/>
    <col min="8" max="8" width="9.00390625" style="0" customWidth="1"/>
    <col min="9" max="9" width="14.421875" style="0" customWidth="1"/>
    <col min="10" max="10" width="14.8515625" style="0" customWidth="1"/>
  </cols>
  <sheetData>
    <row r="1" spans="1:5" s="49" customFormat="1" ht="12.75">
      <c r="A1" s="48"/>
      <c r="D1" s="50"/>
      <c r="E1" s="50"/>
    </row>
    <row r="2" spans="2:10" s="52" customFormat="1" ht="12.75">
      <c r="B2" s="159" t="s">
        <v>215</v>
      </c>
      <c r="C2" s="159"/>
      <c r="D2" s="159"/>
      <c r="E2" s="51"/>
      <c r="F2" s="145" t="s">
        <v>204</v>
      </c>
      <c r="G2" s="159" t="s">
        <v>215</v>
      </c>
      <c r="H2" s="159"/>
      <c r="I2" s="159"/>
      <c r="J2" s="51"/>
    </row>
    <row r="3" spans="1:10" s="49" customFormat="1" ht="12.75">
      <c r="A3" s="53"/>
      <c r="B3" s="159" t="s">
        <v>216</v>
      </c>
      <c r="C3" s="159"/>
      <c r="D3" s="159"/>
      <c r="E3" s="50"/>
      <c r="F3" s="53"/>
      <c r="G3" s="159" t="s">
        <v>216</v>
      </c>
      <c r="H3" s="159"/>
      <c r="I3" s="159"/>
      <c r="J3" s="50"/>
    </row>
    <row r="4" spans="1:10" s="49" customFormat="1" ht="13.5" thickBot="1">
      <c r="A4" s="48"/>
      <c r="B4" s="52"/>
      <c r="D4" s="50"/>
      <c r="E4" s="51" t="s">
        <v>168</v>
      </c>
      <c r="F4" s="48"/>
      <c r="G4" s="52"/>
      <c r="I4" s="50"/>
      <c r="J4" s="51" t="s">
        <v>168</v>
      </c>
    </row>
    <row r="5" spans="1:10" s="49" customFormat="1" ht="18.75" customHeight="1" thickTop="1">
      <c r="A5" s="54"/>
      <c r="B5" s="55" t="s">
        <v>1</v>
      </c>
      <c r="C5" s="56" t="s">
        <v>0</v>
      </c>
      <c r="D5" s="57" t="s">
        <v>213</v>
      </c>
      <c r="E5" s="58" t="s">
        <v>217</v>
      </c>
      <c r="F5" s="59"/>
      <c r="G5" s="56" t="s">
        <v>52</v>
      </c>
      <c r="H5" s="56" t="s">
        <v>0</v>
      </c>
      <c r="I5" s="57" t="s">
        <v>213</v>
      </c>
      <c r="J5" s="58" t="s">
        <v>217</v>
      </c>
    </row>
    <row r="6" spans="1:10" s="52" customFormat="1" ht="12.75">
      <c r="A6" s="60" t="s">
        <v>2</v>
      </c>
      <c r="B6" s="61" t="s">
        <v>181</v>
      </c>
      <c r="C6" s="61"/>
      <c r="D6" s="62"/>
      <c r="E6" s="63"/>
      <c r="F6" s="60" t="s">
        <v>2</v>
      </c>
      <c r="G6" s="61" t="s">
        <v>53</v>
      </c>
      <c r="H6" s="61"/>
      <c r="I6" s="62"/>
      <c r="J6" s="63"/>
    </row>
    <row r="7" spans="1:10" s="49" customFormat="1" ht="12.75">
      <c r="A7" s="64">
        <v>1</v>
      </c>
      <c r="B7" s="65" t="s">
        <v>3</v>
      </c>
      <c r="C7" s="65"/>
      <c r="D7" s="62"/>
      <c r="E7" s="63"/>
      <c r="F7" s="64">
        <v>1</v>
      </c>
      <c r="G7" s="65" t="s">
        <v>6</v>
      </c>
      <c r="H7" s="65"/>
      <c r="I7" s="66"/>
      <c r="J7" s="67"/>
    </row>
    <row r="8" spans="1:10" s="49" customFormat="1" ht="12.75">
      <c r="A8" s="64" t="s">
        <v>5</v>
      </c>
      <c r="B8" s="68" t="s">
        <v>170</v>
      </c>
      <c r="C8" s="65">
        <v>3</v>
      </c>
      <c r="D8" s="66">
        <f>85609+32091</f>
        <v>117700</v>
      </c>
      <c r="E8" s="67"/>
      <c r="F8" s="64" t="s">
        <v>5</v>
      </c>
      <c r="G8" s="68" t="s">
        <v>8</v>
      </c>
      <c r="H8" s="65"/>
      <c r="I8" s="66"/>
      <c r="J8" s="67"/>
    </row>
    <row r="9" spans="1:10" s="49" customFormat="1" ht="12.75">
      <c r="A9" s="64" t="s">
        <v>7</v>
      </c>
      <c r="B9" s="68" t="s">
        <v>171</v>
      </c>
      <c r="C9" s="65">
        <v>3</v>
      </c>
      <c r="D9" s="66">
        <v>66116</v>
      </c>
      <c r="E9" s="67">
        <v>802626</v>
      </c>
      <c r="F9" s="64" t="s">
        <v>7</v>
      </c>
      <c r="G9" s="68" t="s">
        <v>9</v>
      </c>
      <c r="H9" s="65"/>
      <c r="I9" s="66"/>
      <c r="J9" s="67"/>
    </row>
    <row r="10" spans="1:10" s="49" customFormat="1" ht="12.75">
      <c r="A10" s="64">
        <v>2</v>
      </c>
      <c r="B10" s="65" t="s">
        <v>4</v>
      </c>
      <c r="C10" s="65"/>
      <c r="D10" s="66"/>
      <c r="E10" s="67"/>
      <c r="F10" s="64">
        <v>2</v>
      </c>
      <c r="G10" s="65" t="s">
        <v>54</v>
      </c>
      <c r="H10" s="65"/>
      <c r="I10" s="66"/>
      <c r="J10" s="67"/>
    </row>
    <row r="11" spans="1:10" s="49" customFormat="1" ht="12.75">
      <c r="A11" s="64" t="s">
        <v>5</v>
      </c>
      <c r="B11" s="68" t="s">
        <v>8</v>
      </c>
      <c r="C11" s="65"/>
      <c r="D11" s="66"/>
      <c r="E11" s="67"/>
      <c r="F11" s="64" t="s">
        <v>5</v>
      </c>
      <c r="G11" s="68" t="s">
        <v>62</v>
      </c>
      <c r="H11" s="65"/>
      <c r="I11" s="66">
        <v>25704708</v>
      </c>
      <c r="J11" s="67">
        <v>23023499</v>
      </c>
    </row>
    <row r="12" spans="1:10" s="49" customFormat="1" ht="12.75">
      <c r="A12" s="64" t="s">
        <v>7</v>
      </c>
      <c r="B12" s="68" t="s">
        <v>9</v>
      </c>
      <c r="C12" s="65"/>
      <c r="D12" s="66"/>
      <c r="E12" s="67"/>
      <c r="F12" s="64" t="s">
        <v>7</v>
      </c>
      <c r="G12" s="68" t="s">
        <v>55</v>
      </c>
      <c r="H12" s="65"/>
      <c r="I12" s="66"/>
      <c r="J12" s="67"/>
    </row>
    <row r="13" spans="1:10" s="49" customFormat="1" ht="12.75">
      <c r="A13" s="64"/>
      <c r="B13" s="61" t="s">
        <v>10</v>
      </c>
      <c r="C13" s="65"/>
      <c r="D13" s="62"/>
      <c r="E13" s="63"/>
      <c r="F13" s="64" t="s">
        <v>15</v>
      </c>
      <c r="G13" s="68" t="s">
        <v>56</v>
      </c>
      <c r="H13" s="65"/>
      <c r="I13" s="66"/>
      <c r="J13" s="67"/>
    </row>
    <row r="14" spans="1:10" s="49" customFormat="1" ht="12.75">
      <c r="A14" s="64">
        <v>3</v>
      </c>
      <c r="B14" s="65" t="s">
        <v>11</v>
      </c>
      <c r="C14" s="65"/>
      <c r="D14" s="66"/>
      <c r="E14" s="67"/>
      <c r="F14" s="64"/>
      <c r="G14" s="61" t="s">
        <v>10</v>
      </c>
      <c r="H14" s="61"/>
      <c r="I14" s="62">
        <f>SUM(I11:I13)</f>
        <v>25704708</v>
      </c>
      <c r="J14" s="63">
        <f>SUM(J11:J13)</f>
        <v>23023499</v>
      </c>
    </row>
    <row r="15" spans="1:10" s="49" customFormat="1" ht="12.75">
      <c r="A15" s="64" t="s">
        <v>5</v>
      </c>
      <c r="B15" s="68" t="s">
        <v>173</v>
      </c>
      <c r="C15" s="65">
        <v>4</v>
      </c>
      <c r="D15" s="66">
        <v>11123667</v>
      </c>
      <c r="E15" s="67">
        <v>9492513</v>
      </c>
      <c r="F15" s="64">
        <v>3</v>
      </c>
      <c r="G15" s="65" t="s">
        <v>61</v>
      </c>
      <c r="H15" s="65"/>
      <c r="I15" s="66"/>
      <c r="J15" s="67"/>
    </row>
    <row r="16" spans="1:10" s="49" customFormat="1" ht="12.75">
      <c r="A16" s="64" t="s">
        <v>7</v>
      </c>
      <c r="B16" s="68" t="s">
        <v>12</v>
      </c>
      <c r="C16" s="65">
        <v>4</v>
      </c>
      <c r="D16" s="66">
        <f>878913-'Te ardhura+shpenzime'!D28</f>
        <v>552690</v>
      </c>
      <c r="E16" s="67">
        <v>1320883</v>
      </c>
      <c r="F16" s="64" t="s">
        <v>5</v>
      </c>
      <c r="G16" s="68" t="s">
        <v>57</v>
      </c>
      <c r="H16" s="65">
        <v>8</v>
      </c>
      <c r="I16" s="66">
        <v>23546397</v>
      </c>
      <c r="J16" s="67">
        <v>22331510</v>
      </c>
    </row>
    <row r="17" spans="1:10" s="49" customFormat="1" ht="12.75">
      <c r="A17" s="64" t="s">
        <v>15</v>
      </c>
      <c r="B17" s="68" t="s">
        <v>13</v>
      </c>
      <c r="C17" s="65"/>
      <c r="D17" s="66"/>
      <c r="E17" s="67"/>
      <c r="F17" s="64" t="s">
        <v>7</v>
      </c>
      <c r="G17" s="68" t="s">
        <v>58</v>
      </c>
      <c r="H17" s="65">
        <v>8</v>
      </c>
      <c r="I17" s="66">
        <v>13608</v>
      </c>
      <c r="J17" s="67">
        <v>0</v>
      </c>
    </row>
    <row r="18" spans="1:10" s="49" customFormat="1" ht="12.75">
      <c r="A18" s="64" t="s">
        <v>14</v>
      </c>
      <c r="B18" s="68" t="s">
        <v>16</v>
      </c>
      <c r="C18" s="65"/>
      <c r="D18" s="66"/>
      <c r="E18" s="67"/>
      <c r="F18" s="64" t="s">
        <v>15</v>
      </c>
      <c r="G18" s="68" t="s">
        <v>59</v>
      </c>
      <c r="H18" s="65">
        <v>8</v>
      </c>
      <c r="I18" s="89">
        <f>70029+18100+238586+60000</f>
        <v>386715</v>
      </c>
      <c r="J18" s="67">
        <v>793020</v>
      </c>
    </row>
    <row r="19" spans="1:10" s="49" customFormat="1" ht="12.75">
      <c r="A19" s="64"/>
      <c r="B19" s="61" t="s">
        <v>17</v>
      </c>
      <c r="C19" s="65"/>
      <c r="D19" s="62">
        <f>SUM(D15:D18)</f>
        <v>11676357</v>
      </c>
      <c r="E19" s="63">
        <f>SUM(E15:E18)</f>
        <v>10813396</v>
      </c>
      <c r="F19" s="64" t="s">
        <v>14</v>
      </c>
      <c r="G19" s="68" t="s">
        <v>60</v>
      </c>
      <c r="H19" s="65">
        <v>8</v>
      </c>
      <c r="I19" s="66"/>
      <c r="J19" s="67">
        <v>0</v>
      </c>
    </row>
    <row r="20" spans="1:10" s="49" customFormat="1" ht="12.75">
      <c r="A20" s="64">
        <v>4</v>
      </c>
      <c r="B20" s="65" t="s">
        <v>18</v>
      </c>
      <c r="C20" s="146"/>
      <c r="D20" s="66"/>
      <c r="E20" s="67"/>
      <c r="F20" s="64" t="s">
        <v>23</v>
      </c>
      <c r="G20" s="68" t="s">
        <v>63</v>
      </c>
      <c r="H20" s="65"/>
      <c r="I20" s="66"/>
      <c r="J20" s="67"/>
    </row>
    <row r="21" spans="1:10" s="49" customFormat="1" ht="12.75">
      <c r="A21" s="64" t="s">
        <v>5</v>
      </c>
      <c r="B21" s="68" t="s">
        <v>19</v>
      </c>
      <c r="C21" s="146"/>
      <c r="D21" s="66">
        <f>24965508</f>
        <v>24965508</v>
      </c>
      <c r="E21" s="67">
        <f>30210504-18000</f>
        <v>30192504</v>
      </c>
      <c r="F21" s="64"/>
      <c r="G21" s="61" t="s">
        <v>17</v>
      </c>
      <c r="H21" s="61"/>
      <c r="I21" s="62">
        <f>SUM(I16:I20)</f>
        <v>23946720</v>
      </c>
      <c r="J21" s="63">
        <f>SUM(J16:J20)</f>
        <v>23124530</v>
      </c>
    </row>
    <row r="22" spans="1:10" s="49" customFormat="1" ht="12.75">
      <c r="A22" s="64" t="s">
        <v>7</v>
      </c>
      <c r="B22" s="68" t="s">
        <v>20</v>
      </c>
      <c r="C22" s="146"/>
      <c r="D22" s="66"/>
      <c r="E22" s="67"/>
      <c r="F22" s="64">
        <v>4</v>
      </c>
      <c r="G22" s="65" t="s">
        <v>64</v>
      </c>
      <c r="H22" s="65"/>
      <c r="I22" s="66"/>
      <c r="J22" s="67"/>
    </row>
    <row r="23" spans="1:10" s="49" customFormat="1" ht="12.75">
      <c r="A23" s="64" t="s">
        <v>15</v>
      </c>
      <c r="B23" s="68" t="s">
        <v>21</v>
      </c>
      <c r="C23" s="146"/>
      <c r="D23" s="66">
        <v>6490737</v>
      </c>
      <c r="E23" s="67">
        <v>5855258</v>
      </c>
      <c r="F23" s="64">
        <v>5</v>
      </c>
      <c r="G23" s="65" t="s">
        <v>65</v>
      </c>
      <c r="H23" s="65"/>
      <c r="I23" s="66"/>
      <c r="J23" s="67"/>
    </row>
    <row r="24" spans="1:10" s="49" customFormat="1" ht="12.75">
      <c r="A24" s="64" t="s">
        <v>14</v>
      </c>
      <c r="B24" s="68" t="s">
        <v>22</v>
      </c>
      <c r="C24" s="146"/>
      <c r="D24" s="66">
        <v>18967374</v>
      </c>
      <c r="E24" s="67">
        <v>14768500</v>
      </c>
      <c r="F24" s="60"/>
      <c r="G24" s="61" t="s">
        <v>66</v>
      </c>
      <c r="H24" s="61"/>
      <c r="I24" s="62">
        <f>+I23+I22+I21+I14+I9+I8</f>
        <v>49651428</v>
      </c>
      <c r="J24" s="63">
        <f>+J23+J22+J21+J14+J9+J8</f>
        <v>46148029</v>
      </c>
    </row>
    <row r="25" spans="1:10" s="49" customFormat="1" ht="12.75">
      <c r="A25" s="64" t="s">
        <v>14</v>
      </c>
      <c r="B25" s="68" t="s">
        <v>172</v>
      </c>
      <c r="C25" s="65"/>
      <c r="D25" s="66">
        <v>18000</v>
      </c>
      <c r="E25" s="67">
        <v>18000</v>
      </c>
      <c r="F25" s="60" t="s">
        <v>30</v>
      </c>
      <c r="G25" s="61" t="s">
        <v>67</v>
      </c>
      <c r="H25" s="61"/>
      <c r="I25" s="62"/>
      <c r="J25" s="63"/>
    </row>
    <row r="26" spans="1:10" s="49" customFormat="1" ht="12.75">
      <c r="A26" s="64" t="s">
        <v>23</v>
      </c>
      <c r="B26" s="68" t="s">
        <v>24</v>
      </c>
      <c r="C26" s="65"/>
      <c r="D26" s="66"/>
      <c r="E26" s="67"/>
      <c r="F26" s="64">
        <v>1</v>
      </c>
      <c r="G26" s="65" t="s">
        <v>68</v>
      </c>
      <c r="H26" s="65"/>
      <c r="I26" s="66"/>
      <c r="J26" s="67"/>
    </row>
    <row r="27" spans="1:10" s="49" customFormat="1" ht="12.75">
      <c r="A27" s="64"/>
      <c r="B27" s="61" t="s">
        <v>25</v>
      </c>
      <c r="C27" s="65"/>
      <c r="D27" s="62">
        <f>SUM(D21:D26)</f>
        <v>50441619</v>
      </c>
      <c r="E27" s="63">
        <f>SUM(E21:E26)</f>
        <v>50834262</v>
      </c>
      <c r="F27" s="64" t="s">
        <v>5</v>
      </c>
      <c r="G27" s="68" t="s">
        <v>69</v>
      </c>
      <c r="H27" s="65">
        <v>9</v>
      </c>
      <c r="I27" s="66">
        <f>10799069+23150318</f>
        <v>33949387</v>
      </c>
      <c r="J27" s="67">
        <v>40921516</v>
      </c>
    </row>
    <row r="28" spans="1:10" s="49" customFormat="1" ht="12.75">
      <c r="A28" s="64">
        <v>5</v>
      </c>
      <c r="B28" s="65" t="s">
        <v>26</v>
      </c>
      <c r="C28" s="65"/>
      <c r="D28" s="66"/>
      <c r="E28" s="67"/>
      <c r="F28" s="64" t="s">
        <v>7</v>
      </c>
      <c r="G28" s="68" t="s">
        <v>70</v>
      </c>
      <c r="H28" s="65"/>
      <c r="I28" s="66"/>
      <c r="J28" s="67"/>
    </row>
    <row r="29" spans="1:10" s="49" customFormat="1" ht="12.75">
      <c r="A29" s="64">
        <v>6</v>
      </c>
      <c r="B29" s="65" t="s">
        <v>27</v>
      </c>
      <c r="C29" s="65"/>
      <c r="D29" s="66"/>
      <c r="E29" s="67"/>
      <c r="F29" s="64"/>
      <c r="G29" s="65" t="s">
        <v>37</v>
      </c>
      <c r="H29" s="65"/>
      <c r="I29" s="66">
        <f>SUM(I27:I28)</f>
        <v>33949387</v>
      </c>
      <c r="J29" s="67">
        <f>SUM(J27:J28)</f>
        <v>40921516</v>
      </c>
    </row>
    <row r="30" spans="1:10" s="49" customFormat="1" ht="12.75">
      <c r="A30" s="64">
        <v>7</v>
      </c>
      <c r="B30" s="65" t="s">
        <v>28</v>
      </c>
      <c r="C30" s="65"/>
      <c r="D30" s="66"/>
      <c r="E30" s="67"/>
      <c r="F30" s="64">
        <v>2</v>
      </c>
      <c r="G30" s="65" t="s">
        <v>71</v>
      </c>
      <c r="H30" s="65"/>
      <c r="I30" s="66"/>
      <c r="J30" s="67"/>
    </row>
    <row r="31" spans="1:10" s="52" customFormat="1" ht="12.75">
      <c r="A31" s="60"/>
      <c r="B31" s="61" t="s">
        <v>29</v>
      </c>
      <c r="C31" s="61"/>
      <c r="D31" s="62">
        <f>SUM(D28:D30)+D27+D19+D13+D9+D8</f>
        <v>62301792</v>
      </c>
      <c r="E31" s="63">
        <f>SUM(E28:E30)+E27+E19+E13+E9+E8</f>
        <v>62450284</v>
      </c>
      <c r="F31" s="64">
        <v>3</v>
      </c>
      <c r="G31" s="65" t="s">
        <v>72</v>
      </c>
      <c r="H31" s="65"/>
      <c r="I31" s="66"/>
      <c r="J31" s="67"/>
    </row>
    <row r="32" spans="1:10" s="49" customFormat="1" ht="12.75">
      <c r="A32" s="60" t="s">
        <v>30</v>
      </c>
      <c r="B32" s="61" t="s">
        <v>31</v>
      </c>
      <c r="C32" s="61"/>
      <c r="D32" s="62"/>
      <c r="E32" s="63"/>
      <c r="F32" s="64">
        <v>4</v>
      </c>
      <c r="G32" s="65" t="s">
        <v>64</v>
      </c>
      <c r="H32" s="65"/>
      <c r="I32" s="66"/>
      <c r="J32" s="67"/>
    </row>
    <row r="33" spans="1:10" s="52" customFormat="1" ht="12.75">
      <c r="A33" s="64">
        <v>1</v>
      </c>
      <c r="B33" s="65" t="s">
        <v>32</v>
      </c>
      <c r="C33" s="65"/>
      <c r="D33" s="66"/>
      <c r="E33" s="67"/>
      <c r="F33" s="64"/>
      <c r="G33" s="61" t="s">
        <v>73</v>
      </c>
      <c r="H33" s="65"/>
      <c r="I33" s="66">
        <f>+I32+I31+I30+I29</f>
        <v>33949387</v>
      </c>
      <c r="J33" s="67">
        <f>+J32+J31+J30+J29</f>
        <v>40921516</v>
      </c>
    </row>
    <row r="34" spans="1:10" s="49" customFormat="1" ht="12.75">
      <c r="A34" s="64" t="s">
        <v>5</v>
      </c>
      <c r="B34" s="68" t="s">
        <v>33</v>
      </c>
      <c r="C34" s="65"/>
      <c r="D34" s="66"/>
      <c r="E34" s="67"/>
      <c r="F34" s="60"/>
      <c r="G34" s="61" t="s">
        <v>74</v>
      </c>
      <c r="H34" s="61"/>
      <c r="I34" s="62">
        <f>+I33+I24</f>
        <v>83600815</v>
      </c>
      <c r="J34" s="63">
        <f>+J33+J24</f>
        <v>87069545</v>
      </c>
    </row>
    <row r="35" spans="1:10" s="49" customFormat="1" ht="12.75">
      <c r="A35" s="64" t="s">
        <v>7</v>
      </c>
      <c r="B35" s="68" t="s">
        <v>34</v>
      </c>
      <c r="C35" s="65"/>
      <c r="D35" s="66"/>
      <c r="E35" s="67"/>
      <c r="F35" s="64"/>
      <c r="G35" s="65"/>
      <c r="H35" s="65"/>
      <c r="I35" s="66"/>
      <c r="J35" s="67"/>
    </row>
    <row r="36" spans="1:10" s="49" customFormat="1" ht="12.75">
      <c r="A36" s="64" t="s">
        <v>15</v>
      </c>
      <c r="B36" s="68" t="s">
        <v>35</v>
      </c>
      <c r="C36" s="65"/>
      <c r="D36" s="66"/>
      <c r="E36" s="67"/>
      <c r="F36" s="60" t="s">
        <v>75</v>
      </c>
      <c r="G36" s="61" t="s">
        <v>76</v>
      </c>
      <c r="H36" s="61"/>
      <c r="I36" s="62"/>
      <c r="J36" s="63"/>
    </row>
    <row r="37" spans="1:10" s="49" customFormat="1" ht="12" customHeight="1">
      <c r="A37" s="64" t="s">
        <v>14</v>
      </c>
      <c r="B37" s="68" t="s">
        <v>36</v>
      </c>
      <c r="C37" s="65"/>
      <c r="D37" s="66"/>
      <c r="E37" s="67"/>
      <c r="F37" s="69">
        <v>1</v>
      </c>
      <c r="G37" s="70" t="s">
        <v>77</v>
      </c>
      <c r="H37" s="71"/>
      <c r="I37" s="72"/>
      <c r="J37" s="73"/>
    </row>
    <row r="38" spans="1:10" s="49" customFormat="1" ht="27" customHeight="1">
      <c r="A38" s="74"/>
      <c r="B38" s="61" t="s">
        <v>37</v>
      </c>
      <c r="C38" s="75"/>
      <c r="D38" s="76">
        <f>SUM(D33:D37)</f>
        <v>0</v>
      </c>
      <c r="E38" s="77">
        <f>SUM(E33:E37)</f>
        <v>0</v>
      </c>
      <c r="F38" s="69">
        <v>2</v>
      </c>
      <c r="G38" s="70" t="s">
        <v>78</v>
      </c>
      <c r="H38" s="71"/>
      <c r="I38" s="72"/>
      <c r="J38" s="73"/>
    </row>
    <row r="39" spans="1:10" s="78" customFormat="1" ht="14.25" customHeight="1">
      <c r="A39" s="64">
        <v>2</v>
      </c>
      <c r="B39" s="65" t="s">
        <v>38</v>
      </c>
      <c r="C39" s="65"/>
      <c r="D39" s="66"/>
      <c r="E39" s="67"/>
      <c r="F39" s="64">
        <v>3</v>
      </c>
      <c r="G39" s="65" t="s">
        <v>79</v>
      </c>
      <c r="H39" s="65"/>
      <c r="I39" s="66">
        <v>25300000</v>
      </c>
      <c r="J39" s="67">
        <v>25300000</v>
      </c>
    </row>
    <row r="40" spans="1:10" s="49" customFormat="1" ht="12.75" customHeight="1">
      <c r="A40" s="64" t="s">
        <v>5</v>
      </c>
      <c r="B40" s="68" t="s">
        <v>39</v>
      </c>
      <c r="C40" s="65"/>
      <c r="D40" s="66">
        <v>45024837</v>
      </c>
      <c r="E40" s="67">
        <v>45024837</v>
      </c>
      <c r="F40" s="64">
        <v>4</v>
      </c>
      <c r="G40" s="65" t="s">
        <v>80</v>
      </c>
      <c r="H40" s="65">
        <v>10</v>
      </c>
      <c r="I40" s="66"/>
      <c r="J40" s="67"/>
    </row>
    <row r="41" spans="1:10" s="49" customFormat="1" ht="12.75">
      <c r="A41" s="64" t="s">
        <v>7</v>
      </c>
      <c r="B41" s="68" t="s">
        <v>40</v>
      </c>
      <c r="C41" s="65"/>
      <c r="D41" s="66">
        <f>2122566-221295</f>
        <v>1901271</v>
      </c>
      <c r="E41" s="67">
        <v>2001338</v>
      </c>
      <c r="F41" s="64">
        <v>5</v>
      </c>
      <c r="G41" s="65" t="s">
        <v>81</v>
      </c>
      <c r="H41" s="65"/>
      <c r="I41" s="66"/>
      <c r="J41" s="67"/>
    </row>
    <row r="42" spans="1:10" s="49" customFormat="1" ht="12.75">
      <c r="A42" s="64" t="s">
        <v>15</v>
      </c>
      <c r="B42" s="68" t="s">
        <v>41</v>
      </c>
      <c r="C42" s="65">
        <v>6</v>
      </c>
      <c r="D42" s="66">
        <f>4387515-2747993+5448435-1426874</f>
        <v>5661083</v>
      </c>
      <c r="E42" s="67">
        <v>6904760</v>
      </c>
      <c r="F42" s="64">
        <v>6</v>
      </c>
      <c r="G42" s="65" t="s">
        <v>82</v>
      </c>
      <c r="H42" s="65"/>
      <c r="I42" s="66"/>
      <c r="J42" s="67"/>
    </row>
    <row r="43" spans="1:10" s="49" customFormat="1" ht="12.75">
      <c r="A43" s="64" t="s">
        <v>14</v>
      </c>
      <c r="B43" s="68" t="s">
        <v>42</v>
      </c>
      <c r="C43" s="65">
        <v>6</v>
      </c>
      <c r="D43" s="66">
        <f>662064-238332+167884-41972</f>
        <v>549644</v>
      </c>
      <c r="E43" s="67">
        <v>697548</v>
      </c>
      <c r="F43" s="64">
        <v>7</v>
      </c>
      <c r="G43" s="65" t="s">
        <v>83</v>
      </c>
      <c r="H43" s="65"/>
      <c r="I43" s="66">
        <v>641750</v>
      </c>
      <c r="J43" s="67">
        <v>641750</v>
      </c>
    </row>
    <row r="44" spans="1:10" s="49" customFormat="1" ht="12.75">
      <c r="A44" s="64"/>
      <c r="B44" s="61" t="s">
        <v>10</v>
      </c>
      <c r="C44" s="65"/>
      <c r="D44" s="62">
        <f>SUM(D40:D43)</f>
        <v>53136835</v>
      </c>
      <c r="E44" s="63">
        <f>SUM(E40:E43)</f>
        <v>54628483</v>
      </c>
      <c r="F44" s="64">
        <v>8</v>
      </c>
      <c r="G44" s="65" t="s">
        <v>84</v>
      </c>
      <c r="H44" s="65"/>
      <c r="I44" s="66"/>
      <c r="J44" s="67"/>
    </row>
    <row r="45" spans="1:10" s="49" customFormat="1" ht="12.75">
      <c r="A45" s="64">
        <v>3</v>
      </c>
      <c r="B45" s="65" t="s">
        <v>43</v>
      </c>
      <c r="C45" s="65"/>
      <c r="D45" s="66"/>
      <c r="E45" s="67"/>
      <c r="F45" s="64">
        <v>9</v>
      </c>
      <c r="G45" s="65" t="s">
        <v>85</v>
      </c>
      <c r="H45" s="65"/>
      <c r="I45" s="66">
        <f>+J46+J45</f>
        <v>4067472</v>
      </c>
      <c r="J45" s="67">
        <v>0</v>
      </c>
    </row>
    <row r="46" spans="1:10" s="49" customFormat="1" ht="12.75">
      <c r="A46" s="64">
        <v>4</v>
      </c>
      <c r="B46" s="65" t="s">
        <v>44</v>
      </c>
      <c r="C46" s="65"/>
      <c r="D46" s="66"/>
      <c r="E46" s="67"/>
      <c r="F46" s="64">
        <v>10</v>
      </c>
      <c r="G46" s="65" t="s">
        <v>86</v>
      </c>
      <c r="H46" s="65">
        <v>11</v>
      </c>
      <c r="I46" s="66">
        <f>+'Te ardhura+shpenzime'!D29</f>
        <v>1828590</v>
      </c>
      <c r="J46" s="67">
        <v>4067472</v>
      </c>
    </row>
    <row r="47" spans="1:10" s="49" customFormat="1" ht="12.75">
      <c r="A47" s="64" t="s">
        <v>5</v>
      </c>
      <c r="B47" s="68" t="s">
        <v>45</v>
      </c>
      <c r="C47" s="65"/>
      <c r="D47" s="66"/>
      <c r="E47" s="67"/>
      <c r="F47" s="60"/>
      <c r="G47" s="61" t="s">
        <v>87</v>
      </c>
      <c r="H47" s="61"/>
      <c r="I47" s="62">
        <f>SUM(I37:I46)</f>
        <v>31837812</v>
      </c>
      <c r="J47" s="63">
        <f>SUM(J37:J46)</f>
        <v>30009222</v>
      </c>
    </row>
    <row r="48" spans="1:10" s="49" customFormat="1" ht="12.75">
      <c r="A48" s="64" t="s">
        <v>7</v>
      </c>
      <c r="B48" s="68" t="s">
        <v>46</v>
      </c>
      <c r="C48" s="65"/>
      <c r="D48" s="66"/>
      <c r="E48" s="67"/>
      <c r="F48" s="64"/>
      <c r="G48" s="65" t="s">
        <v>169</v>
      </c>
      <c r="H48" s="65"/>
      <c r="I48" s="66"/>
      <c r="J48" s="67"/>
    </row>
    <row r="49" spans="1:10" s="49" customFormat="1" ht="13.5" thickBot="1">
      <c r="A49" s="64" t="s">
        <v>15</v>
      </c>
      <c r="B49" s="68" t="s">
        <v>47</v>
      </c>
      <c r="C49" s="65"/>
      <c r="D49" s="66"/>
      <c r="E49" s="67"/>
      <c r="F49" s="79"/>
      <c r="G49" s="80" t="s">
        <v>88</v>
      </c>
      <c r="H49" s="80"/>
      <c r="I49" s="81">
        <f>+I34+I47+I48</f>
        <v>115438627</v>
      </c>
      <c r="J49" s="82">
        <f>+J34+J47+J48</f>
        <v>117078767</v>
      </c>
    </row>
    <row r="50" spans="1:5" s="49" customFormat="1" ht="13.5" thickTop="1">
      <c r="A50" s="64"/>
      <c r="B50" s="65" t="s">
        <v>25</v>
      </c>
      <c r="C50" s="65"/>
      <c r="D50" s="66">
        <f>SUM(D47:D49)</f>
        <v>0</v>
      </c>
      <c r="E50" s="67">
        <f>SUM(E47:E49)</f>
        <v>0</v>
      </c>
    </row>
    <row r="51" spans="1:7" s="49" customFormat="1" ht="12.75">
      <c r="A51" s="64">
        <v>5</v>
      </c>
      <c r="B51" s="65" t="s">
        <v>48</v>
      </c>
      <c r="C51" s="65"/>
      <c r="D51" s="66"/>
      <c r="E51" s="67"/>
      <c r="G51" s="83"/>
    </row>
    <row r="52" spans="1:5" s="49" customFormat="1" ht="12.75">
      <c r="A52" s="64">
        <v>6</v>
      </c>
      <c r="B52" s="65" t="s">
        <v>49</v>
      </c>
      <c r="C52" s="65"/>
      <c r="D52" s="66"/>
      <c r="E52" s="67"/>
    </row>
    <row r="53" spans="1:7" s="49" customFormat="1" ht="12.75">
      <c r="A53" s="60"/>
      <c r="B53" s="61" t="s">
        <v>50</v>
      </c>
      <c r="C53" s="61"/>
      <c r="D53" s="62">
        <f>+D52+D51+D50+D45+D44</f>
        <v>53136835</v>
      </c>
      <c r="E53" s="63">
        <f>+E52+E51+E50+E45+E44</f>
        <v>54628483</v>
      </c>
      <c r="G53" s="83"/>
    </row>
    <row r="54" spans="1:7" s="52" customFormat="1" ht="13.5" thickBot="1">
      <c r="A54" s="84"/>
      <c r="B54" s="80" t="s">
        <v>51</v>
      </c>
      <c r="C54" s="80"/>
      <c r="D54" s="81">
        <f>+D53+D31</f>
        <v>115438627</v>
      </c>
      <c r="E54" s="82">
        <f>+E53+E31</f>
        <v>117078767</v>
      </c>
      <c r="G54" s="102"/>
    </row>
    <row r="55" s="52" customFormat="1" ht="13.5" thickTop="1">
      <c r="G55" s="102"/>
    </row>
    <row r="56" spans="1:7" s="49" customFormat="1" ht="12.75">
      <c r="A56" s="48"/>
      <c r="D56" s="85"/>
      <c r="E56" s="50"/>
      <c r="G56" s="83"/>
    </row>
    <row r="57" spans="1:5" s="49" customFormat="1" ht="12.75">
      <c r="A57" s="48"/>
      <c r="D57" s="50"/>
      <c r="E57" s="50"/>
    </row>
    <row r="58" spans="1:5" s="49" customFormat="1" ht="12.75">
      <c r="A58" s="48"/>
      <c r="D58" s="50"/>
      <c r="E58" s="50"/>
    </row>
    <row r="59" spans="1:5" s="49" customFormat="1" ht="12.75">
      <c r="A59" s="48"/>
      <c r="D59" s="50"/>
      <c r="E59" s="50"/>
    </row>
    <row r="60" spans="1:5" s="49" customFormat="1" ht="12.75">
      <c r="A60" s="48"/>
      <c r="D60" s="50"/>
      <c r="E60" s="50"/>
    </row>
    <row r="61" spans="1:5" s="49" customFormat="1" ht="12.75">
      <c r="A61" s="48"/>
      <c r="D61" s="50"/>
      <c r="E61" s="50"/>
    </row>
    <row r="62" spans="1:5" s="49" customFormat="1" ht="12.75">
      <c r="A62" s="48"/>
      <c r="D62" s="50"/>
      <c r="E62" s="50"/>
    </row>
    <row r="63" spans="1:5" s="49" customFormat="1" ht="12.75">
      <c r="A63" s="48"/>
      <c r="D63" s="50"/>
      <c r="E63" s="50"/>
    </row>
    <row r="64" spans="1:5" s="49" customFormat="1" ht="12.75">
      <c r="A64" s="48"/>
      <c r="D64" s="50"/>
      <c r="E64" s="50"/>
    </row>
    <row r="65" spans="1:5" s="49" customFormat="1" ht="12.75">
      <c r="A65" s="48"/>
      <c r="D65" s="50"/>
      <c r="E65" s="50"/>
    </row>
    <row r="66" spans="1:5" s="49" customFormat="1" ht="12.75">
      <c r="A66" s="48"/>
      <c r="D66" s="50"/>
      <c r="E66" s="50"/>
    </row>
    <row r="67" spans="1:5" s="49" customFormat="1" ht="12.75">
      <c r="A67" s="48"/>
      <c r="D67" s="50"/>
      <c r="E67" s="50"/>
    </row>
    <row r="68" spans="1:5" s="49" customFormat="1" ht="12.75">
      <c r="A68" s="48"/>
      <c r="D68" s="50"/>
      <c r="E68" s="50"/>
    </row>
    <row r="69" spans="1:5" s="49" customFormat="1" ht="12.75">
      <c r="A69" s="48"/>
      <c r="D69" s="50"/>
      <c r="E69" s="50"/>
    </row>
    <row r="70" spans="1:5" s="49" customFormat="1" ht="12.75">
      <c r="A70" s="48"/>
      <c r="D70" s="50"/>
      <c r="E70" s="50"/>
    </row>
    <row r="71" spans="1:5" s="49" customFormat="1" ht="12.75">
      <c r="A71" s="48"/>
      <c r="D71" s="50"/>
      <c r="E71" s="50"/>
    </row>
    <row r="72" spans="1:5" s="49" customFormat="1" ht="12.75">
      <c r="A72" s="48"/>
      <c r="D72" s="50"/>
      <c r="E72" s="50"/>
    </row>
    <row r="73" spans="1:5" s="49" customFormat="1" ht="12.75">
      <c r="A73" s="48"/>
      <c r="D73" s="50"/>
      <c r="E73" s="50"/>
    </row>
    <row r="74" spans="1:5" s="49" customFormat="1" ht="12.75">
      <c r="A74" s="48"/>
      <c r="D74" s="50"/>
      <c r="E74" s="50"/>
    </row>
    <row r="75" spans="1:5" s="49" customFormat="1" ht="12.75">
      <c r="A75" s="48"/>
      <c r="D75" s="50"/>
      <c r="E75" s="50"/>
    </row>
    <row r="76" spans="1:5" s="49" customFormat="1" ht="12.75">
      <c r="A76" s="48"/>
      <c r="D76" s="50"/>
      <c r="E76" s="50"/>
    </row>
    <row r="77" spans="1:5" s="49" customFormat="1" ht="12.75">
      <c r="A77" s="48"/>
      <c r="D77" s="50"/>
      <c r="E77" s="50"/>
    </row>
    <row r="78" spans="1:5" s="49" customFormat="1" ht="12.75">
      <c r="A78" s="48"/>
      <c r="D78" s="50"/>
      <c r="E78" s="50"/>
    </row>
    <row r="79" spans="1:5" s="49" customFormat="1" ht="12.75">
      <c r="A79" s="48"/>
      <c r="D79" s="50"/>
      <c r="E79" s="50"/>
    </row>
    <row r="80" spans="1:5" s="49" customFormat="1" ht="12.75">
      <c r="A80" s="48"/>
      <c r="D80" s="50"/>
      <c r="E80" s="50"/>
    </row>
    <row r="81" spans="1:5" s="49" customFormat="1" ht="12.75">
      <c r="A81" s="48"/>
      <c r="D81" s="50"/>
      <c r="E81" s="50"/>
    </row>
    <row r="82" spans="1:5" s="49" customFormat="1" ht="12.75">
      <c r="A82" s="48"/>
      <c r="D82" s="50"/>
      <c r="E82" s="50"/>
    </row>
    <row r="83" spans="1:5" s="49" customFormat="1" ht="12.75">
      <c r="A83" s="48"/>
      <c r="D83" s="50"/>
      <c r="E83" s="50"/>
    </row>
    <row r="84" spans="1:5" s="49" customFormat="1" ht="12.75">
      <c r="A84" s="48"/>
      <c r="D84" s="50"/>
      <c r="E84" s="50"/>
    </row>
    <row r="85" spans="1:5" s="49" customFormat="1" ht="12.75">
      <c r="A85" s="48"/>
      <c r="D85" s="50"/>
      <c r="E85" s="50"/>
    </row>
    <row r="86" spans="1:5" s="49" customFormat="1" ht="12.75">
      <c r="A86" s="48"/>
      <c r="D86" s="50"/>
      <c r="E86" s="50"/>
    </row>
    <row r="87" spans="1:5" s="49" customFormat="1" ht="12.75">
      <c r="A87" s="48"/>
      <c r="D87" s="50"/>
      <c r="E87" s="50"/>
    </row>
    <row r="88" spans="1:5" s="49" customFormat="1" ht="12.75">
      <c r="A88" s="48"/>
      <c r="D88" s="50"/>
      <c r="E88" s="50"/>
    </row>
    <row r="89" spans="1:5" s="49" customFormat="1" ht="12.75">
      <c r="A89" s="48"/>
      <c r="D89" s="50"/>
      <c r="E89" s="50"/>
    </row>
    <row r="90" spans="1:5" s="49" customFormat="1" ht="12.75">
      <c r="A90" s="48"/>
      <c r="D90" s="50"/>
      <c r="E90" s="50"/>
    </row>
    <row r="91" spans="1:5" s="49" customFormat="1" ht="12.75">
      <c r="A91" s="48"/>
      <c r="D91" s="50"/>
      <c r="E91" s="50"/>
    </row>
    <row r="92" spans="1:5" s="49" customFormat="1" ht="12.75">
      <c r="A92" s="48"/>
      <c r="D92" s="50"/>
      <c r="E92" s="50"/>
    </row>
    <row r="93" spans="1:5" s="49" customFormat="1" ht="12.75">
      <c r="A93" s="48"/>
      <c r="D93" s="50"/>
      <c r="E93" s="50"/>
    </row>
    <row r="94" spans="1:5" s="49" customFormat="1" ht="12.75">
      <c r="A94" s="48"/>
      <c r="D94" s="50"/>
      <c r="E94" s="50"/>
    </row>
    <row r="95" spans="1:5" s="49" customFormat="1" ht="12.75">
      <c r="A95" s="48"/>
      <c r="D95" s="50"/>
      <c r="E95" s="50"/>
    </row>
    <row r="96" spans="1:5" s="49" customFormat="1" ht="12.75">
      <c r="A96" s="48"/>
      <c r="D96" s="50"/>
      <c r="E96" s="50"/>
    </row>
    <row r="97" spans="1:5" s="49" customFormat="1" ht="12.75">
      <c r="A97" s="48"/>
      <c r="D97" s="50"/>
      <c r="E97" s="50"/>
    </row>
    <row r="98" spans="1:5" s="49" customFormat="1" ht="12.75">
      <c r="A98" s="48"/>
      <c r="D98" s="50"/>
      <c r="E98" s="50"/>
    </row>
    <row r="99" spans="1:5" s="49" customFormat="1" ht="12.75">
      <c r="A99" s="48"/>
      <c r="D99" s="50"/>
      <c r="E99" s="50"/>
    </row>
    <row r="100" spans="1:5" s="49" customFormat="1" ht="12.75">
      <c r="A100" s="48"/>
      <c r="D100" s="50"/>
      <c r="E100" s="50"/>
    </row>
    <row r="101" spans="1:5" s="49" customFormat="1" ht="12.75">
      <c r="A101" s="48"/>
      <c r="D101" s="50"/>
      <c r="E101" s="50"/>
    </row>
    <row r="102" spans="1:5" s="49" customFormat="1" ht="12.75">
      <c r="A102" s="48"/>
      <c r="D102" s="50"/>
      <c r="E102" s="50"/>
    </row>
    <row r="103" spans="1:5" s="49" customFormat="1" ht="12.75">
      <c r="A103" s="48"/>
      <c r="D103" s="50"/>
      <c r="E103" s="50"/>
    </row>
    <row r="104" spans="1:5" s="49" customFormat="1" ht="12.75">
      <c r="A104" s="48"/>
      <c r="D104" s="50"/>
      <c r="E104" s="50"/>
    </row>
  </sheetData>
  <sheetProtection password="CC3D" sheet="1"/>
  <mergeCells count="4">
    <mergeCell ref="B3:D3"/>
    <mergeCell ref="G3:I3"/>
    <mergeCell ref="B2:D2"/>
    <mergeCell ref="G2:I2"/>
  </mergeCells>
  <printOptions/>
  <pageMargins left="0.7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6.8515625" style="0" customWidth="1"/>
    <col min="5" max="5" width="15.28125" style="0" customWidth="1"/>
  </cols>
  <sheetData>
    <row r="1" spans="1:5" s="52" customFormat="1" ht="17.25" customHeight="1">
      <c r="A1" s="86" t="s">
        <v>218</v>
      </c>
      <c r="D1" s="51"/>
      <c r="E1" s="51"/>
    </row>
    <row r="2" s="52" customFormat="1" ht="17.25" customHeight="1">
      <c r="B2" s="52" t="s">
        <v>91</v>
      </c>
    </row>
    <row r="3" s="52" customFormat="1" ht="17.25" customHeight="1">
      <c r="B3" s="52" t="s">
        <v>219</v>
      </c>
    </row>
    <row r="4" s="52" customFormat="1" ht="17.25" customHeight="1" thickBot="1">
      <c r="E4" s="51" t="s">
        <v>115</v>
      </c>
    </row>
    <row r="5" spans="1:5" s="52" customFormat="1" ht="21" customHeight="1" thickTop="1">
      <c r="A5" s="87" t="s">
        <v>89</v>
      </c>
      <c r="B5" s="56" t="s">
        <v>90</v>
      </c>
      <c r="C5" s="56"/>
      <c r="D5" s="55" t="s">
        <v>220</v>
      </c>
      <c r="E5" s="88" t="s">
        <v>221</v>
      </c>
    </row>
    <row r="6" spans="1:5" s="52" customFormat="1" ht="21" customHeight="1">
      <c r="A6" s="60">
        <v>1</v>
      </c>
      <c r="B6" s="61" t="s">
        <v>92</v>
      </c>
      <c r="C6" s="61"/>
      <c r="D6" s="62">
        <f>27392475+631400+10371005+3958302</f>
        <v>42353182</v>
      </c>
      <c r="E6" s="63">
        <v>59087576</v>
      </c>
    </row>
    <row r="7" spans="1:5" s="52" customFormat="1" ht="22.5" customHeight="1">
      <c r="A7" s="60">
        <v>2</v>
      </c>
      <c r="B7" s="61" t="s">
        <v>93</v>
      </c>
      <c r="C7" s="61"/>
      <c r="D7" s="62">
        <v>4140000</v>
      </c>
      <c r="E7" s="63">
        <v>6594667</v>
      </c>
    </row>
    <row r="8" spans="1:5" s="52" customFormat="1" ht="22.5" customHeight="1">
      <c r="A8" s="60">
        <v>3</v>
      </c>
      <c r="B8" s="61" t="s">
        <v>202</v>
      </c>
      <c r="C8" s="61"/>
      <c r="D8" s="62"/>
      <c r="E8" s="63"/>
    </row>
    <row r="9" spans="1:5" s="95" customFormat="1" ht="28.5" customHeight="1">
      <c r="A9" s="91">
        <v>3</v>
      </c>
      <c r="B9" s="92" t="s">
        <v>94</v>
      </c>
      <c r="C9" s="92"/>
      <c r="D9" s="93">
        <v>635478</v>
      </c>
      <c r="E9" s="94">
        <f>5855258-18009468</f>
        <v>-12154210</v>
      </c>
    </row>
    <row r="10" spans="1:5" s="49" customFormat="1" ht="21" customHeight="1">
      <c r="A10" s="64">
        <v>4</v>
      </c>
      <c r="B10" s="65" t="s">
        <v>95</v>
      </c>
      <c r="C10" s="65"/>
      <c r="D10" s="89">
        <f>-(2022512+14181202+8115892+53221+800054+914868+5226997-4198874)</f>
        <v>-27115872</v>
      </c>
      <c r="E10" s="90">
        <f>-10903314-27451528+12154210</f>
        <v>-26200632</v>
      </c>
    </row>
    <row r="11" spans="1:5" s="49" customFormat="1" ht="21" customHeight="1">
      <c r="A11" s="64">
        <v>5</v>
      </c>
      <c r="B11" s="65" t="s">
        <v>96</v>
      </c>
      <c r="C11" s="65"/>
      <c r="D11" s="89">
        <f>SUM(D12:D14)</f>
        <v>-3414559</v>
      </c>
      <c r="E11" s="90">
        <f>SUM(E12:E14)</f>
        <v>-2721635</v>
      </c>
    </row>
    <row r="12" spans="1:5" s="49" customFormat="1" ht="21" customHeight="1">
      <c r="A12" s="64"/>
      <c r="B12" s="65" t="s">
        <v>97</v>
      </c>
      <c r="C12" s="65"/>
      <c r="D12" s="89">
        <v>-2926287</v>
      </c>
      <c r="E12" s="90">
        <v>-2204466</v>
      </c>
    </row>
    <row r="13" spans="1:5" s="49" customFormat="1" ht="21" customHeight="1">
      <c r="A13" s="64"/>
      <c r="B13" s="65" t="s">
        <v>98</v>
      </c>
      <c r="C13" s="65"/>
      <c r="D13" s="89"/>
      <c r="E13" s="90"/>
    </row>
    <row r="14" spans="1:5" s="95" customFormat="1" ht="33.75" customHeight="1">
      <c r="A14" s="91"/>
      <c r="B14" s="92" t="s">
        <v>133</v>
      </c>
      <c r="C14" s="92"/>
      <c r="D14" s="93">
        <v>-488272</v>
      </c>
      <c r="E14" s="94">
        <v>-517169</v>
      </c>
    </row>
    <row r="15" spans="1:5" s="49" customFormat="1" ht="21" customHeight="1">
      <c r="A15" s="64">
        <v>6</v>
      </c>
      <c r="B15" s="65" t="s">
        <v>99</v>
      </c>
      <c r="C15" s="65"/>
      <c r="D15" s="89">
        <v>-1566127</v>
      </c>
      <c r="E15" s="90">
        <v>-1026220</v>
      </c>
    </row>
    <row r="16" spans="1:5" s="49" customFormat="1" ht="21" customHeight="1">
      <c r="A16" s="64">
        <v>7</v>
      </c>
      <c r="B16" s="65" t="s">
        <v>100</v>
      </c>
      <c r="C16" s="65"/>
      <c r="D16" s="89">
        <f>-(168750+1911826+2280810+652792+278400+508858+494022+280650+4786+48650+304980+490616+302033+234717+226240+25000+51817)</f>
        <v>-8264947</v>
      </c>
      <c r="E16" s="90">
        <v>-15093006</v>
      </c>
    </row>
    <row r="17" spans="1:5" s="49" customFormat="1" ht="21" customHeight="1">
      <c r="A17" s="64">
        <v>8</v>
      </c>
      <c r="B17" s="65" t="s">
        <v>101</v>
      </c>
      <c r="C17" s="65"/>
      <c r="D17" s="89">
        <f>+D16+D15+D11+D10</f>
        <v>-40361505</v>
      </c>
      <c r="E17" s="90">
        <f>SUM(E10:E16)-E11</f>
        <v>-45041493</v>
      </c>
    </row>
    <row r="18" spans="1:5" s="100" customFormat="1" ht="34.5" customHeight="1">
      <c r="A18" s="96">
        <v>9</v>
      </c>
      <c r="B18" s="97" t="s">
        <v>102</v>
      </c>
      <c r="C18" s="97"/>
      <c r="D18" s="98">
        <f>+D17+D9+D7+D6+D8</f>
        <v>6767155</v>
      </c>
      <c r="E18" s="99">
        <f>+E17+E9+E7+E6+E8</f>
        <v>8486540</v>
      </c>
    </row>
    <row r="19" spans="1:5" s="95" customFormat="1" ht="32.25" customHeight="1">
      <c r="A19" s="91">
        <v>10</v>
      </c>
      <c r="B19" s="92" t="s">
        <v>103</v>
      </c>
      <c r="C19" s="92"/>
      <c r="D19" s="93"/>
      <c r="E19" s="94"/>
    </row>
    <row r="20" spans="1:5" s="95" customFormat="1" ht="28.5" customHeight="1">
      <c r="A20" s="91">
        <v>11</v>
      </c>
      <c r="B20" s="92" t="s">
        <v>104</v>
      </c>
      <c r="C20" s="92"/>
      <c r="D20" s="93"/>
      <c r="E20" s="94"/>
    </row>
    <row r="21" spans="1:5" s="49" customFormat="1" ht="21" customHeight="1">
      <c r="A21" s="64">
        <v>12</v>
      </c>
      <c r="B21" s="65" t="s">
        <v>105</v>
      </c>
      <c r="C21" s="65"/>
      <c r="D21" s="89"/>
      <c r="E21" s="90"/>
    </row>
    <row r="22" spans="1:5" s="49" customFormat="1" ht="31.5" customHeight="1">
      <c r="A22" s="64">
        <v>12.1</v>
      </c>
      <c r="B22" s="92" t="s">
        <v>106</v>
      </c>
      <c r="C22" s="65"/>
      <c r="D22" s="89"/>
      <c r="E22" s="90"/>
    </row>
    <row r="23" spans="1:5" s="49" customFormat="1" ht="21" customHeight="1">
      <c r="A23" s="64">
        <v>12.2</v>
      </c>
      <c r="B23" s="65" t="s">
        <v>107</v>
      </c>
      <c r="C23" s="65"/>
      <c r="D23" s="89">
        <f>-2186829-1529299-1124606</f>
        <v>-4840734</v>
      </c>
      <c r="E23" s="90">
        <v>-3167493</v>
      </c>
    </row>
    <row r="24" spans="1:5" s="49" customFormat="1" ht="21" customHeight="1">
      <c r="A24" s="64">
        <v>12.3</v>
      </c>
      <c r="B24" s="65" t="s">
        <v>108</v>
      </c>
      <c r="C24" s="65"/>
      <c r="D24" s="89">
        <f>-46017+274144+265</f>
        <v>228392</v>
      </c>
      <c r="E24" s="90">
        <v>14469</v>
      </c>
    </row>
    <row r="25" spans="1:5" s="49" customFormat="1" ht="21" customHeight="1">
      <c r="A25" s="64">
        <v>12.4</v>
      </c>
      <c r="B25" s="65" t="s">
        <v>109</v>
      </c>
      <c r="C25" s="65"/>
      <c r="D25" s="89"/>
      <c r="E25" s="90"/>
    </row>
    <row r="26" spans="1:5" s="100" customFormat="1" ht="32.25" customHeight="1">
      <c r="A26" s="96">
        <v>13</v>
      </c>
      <c r="B26" s="97" t="s">
        <v>110</v>
      </c>
      <c r="C26" s="97"/>
      <c r="D26" s="98">
        <f>SUM(D19:D25)</f>
        <v>-4612342</v>
      </c>
      <c r="E26" s="101">
        <f>SUM(E19:E25)</f>
        <v>-3153024</v>
      </c>
    </row>
    <row r="27" spans="1:5" s="52" customFormat="1" ht="21" customHeight="1">
      <c r="A27" s="60">
        <v>14</v>
      </c>
      <c r="B27" s="61" t="s">
        <v>111</v>
      </c>
      <c r="C27" s="61"/>
      <c r="D27" s="62">
        <f>+D26+D18</f>
        <v>2154813</v>
      </c>
      <c r="E27" s="63">
        <f>+E26+E18</f>
        <v>5333516</v>
      </c>
    </row>
    <row r="28" spans="1:6" s="49" customFormat="1" ht="21" customHeight="1">
      <c r="A28" s="64">
        <v>15</v>
      </c>
      <c r="B28" s="65" t="s">
        <v>112</v>
      </c>
      <c r="C28" s="65"/>
      <c r="D28" s="89">
        <f>+(D27+51817+1055600)*10%</f>
        <v>326223</v>
      </c>
      <c r="E28" s="90">
        <v>1266044</v>
      </c>
      <c r="F28" s="83"/>
    </row>
    <row r="29" spans="1:5" s="52" customFormat="1" ht="21" customHeight="1">
      <c r="A29" s="60">
        <v>16</v>
      </c>
      <c r="B29" s="61" t="s">
        <v>113</v>
      </c>
      <c r="C29" s="61"/>
      <c r="D29" s="62">
        <f>+D27-D28</f>
        <v>1828590</v>
      </c>
      <c r="E29" s="63">
        <f>+E27-E28</f>
        <v>4067472</v>
      </c>
    </row>
    <row r="30" spans="1:5" s="49" customFormat="1" ht="21" customHeight="1" thickBot="1">
      <c r="A30" s="103"/>
      <c r="B30" s="104"/>
      <c r="C30" s="104"/>
      <c r="D30" s="105"/>
      <c r="E30" s="106"/>
    </row>
    <row r="31" s="49" customFormat="1" ht="13.5" thickTop="1"/>
    <row r="32" s="49" customFormat="1" ht="12.75"/>
    <row r="33" s="49" customFormat="1" ht="12.75">
      <c r="D33" s="83"/>
    </row>
    <row r="34" s="49" customFormat="1" ht="12.75">
      <c r="E34" s="83"/>
    </row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</sheetData>
  <sheetProtection password="CC3D" sheet="1"/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1">
      <selection activeCell="C28" sqref="C28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52" customFormat="1" ht="12.75">
      <c r="A1" s="86" t="s">
        <v>222</v>
      </c>
      <c r="F1" s="51"/>
      <c r="G1" s="51"/>
    </row>
    <row r="2" s="52" customFormat="1" ht="12.75">
      <c r="B2" s="52" t="s">
        <v>135</v>
      </c>
    </row>
    <row r="3" spans="2:4" s="52" customFormat="1" ht="12.75">
      <c r="B3" s="52" t="s">
        <v>225</v>
      </c>
      <c r="D3" s="52" t="s">
        <v>134</v>
      </c>
    </row>
    <row r="4" spans="4:5" s="49" customFormat="1" ht="18.75" customHeight="1" thickBot="1">
      <c r="D4" s="107" t="s">
        <v>136</v>
      </c>
      <c r="E4" s="107"/>
    </row>
    <row r="5" spans="1:4" s="49" customFormat="1" ht="18.75" customHeight="1" thickTop="1">
      <c r="A5" s="108"/>
      <c r="B5" s="109"/>
      <c r="C5" s="110">
        <v>2010</v>
      </c>
      <c r="D5" s="111">
        <v>2009</v>
      </c>
    </row>
    <row r="6" spans="1:4" s="49" customFormat="1" ht="18.75" customHeight="1">
      <c r="A6" s="112"/>
      <c r="B6" s="131" t="s">
        <v>137</v>
      </c>
      <c r="C6" s="113"/>
      <c r="D6" s="114"/>
    </row>
    <row r="7" spans="1:4" s="49" customFormat="1" ht="18.75" customHeight="1">
      <c r="A7" s="112"/>
      <c r="B7" s="65" t="s">
        <v>138</v>
      </c>
      <c r="C7" s="66">
        <f>+'Te ardhura+shpenzime'!D27</f>
        <v>2154813</v>
      </c>
      <c r="D7" s="115">
        <f>+'Te ardhura+shpenzime'!E27</f>
        <v>5333516</v>
      </c>
    </row>
    <row r="8" spans="1:4" s="49" customFormat="1" ht="18.75" customHeight="1">
      <c r="A8" s="112"/>
      <c r="B8" s="65" t="s">
        <v>139</v>
      </c>
      <c r="C8" s="66"/>
      <c r="D8" s="67"/>
    </row>
    <row r="9" spans="1:4" s="120" customFormat="1" ht="18.75" customHeight="1">
      <c r="A9" s="116"/>
      <c r="B9" s="117" t="s">
        <v>140</v>
      </c>
      <c r="C9" s="118">
        <f>-'Te ardhura+shpenzime'!D15</f>
        <v>1566127</v>
      </c>
      <c r="D9" s="119">
        <f>-'Te ardhura+shpenzime'!E15</f>
        <v>1026220</v>
      </c>
    </row>
    <row r="10" spans="1:4" s="78" customFormat="1" ht="18.75" customHeight="1">
      <c r="A10" s="121"/>
      <c r="B10" s="122" t="s">
        <v>141</v>
      </c>
      <c r="C10" s="76"/>
      <c r="D10" s="77"/>
    </row>
    <row r="11" spans="1:4" s="78" customFormat="1" ht="18.75" customHeight="1">
      <c r="A11" s="121"/>
      <c r="B11" s="122" t="s">
        <v>167</v>
      </c>
      <c r="C11" s="76"/>
      <c r="D11" s="77"/>
    </row>
    <row r="12" spans="1:4" s="78" customFormat="1" ht="18.75" customHeight="1">
      <c r="A12" s="121"/>
      <c r="B12" s="122" t="s">
        <v>142</v>
      </c>
      <c r="C12" s="76"/>
      <c r="D12" s="77"/>
    </row>
    <row r="13" spans="1:4" s="78" customFormat="1" ht="18.75" customHeight="1">
      <c r="A13" s="121"/>
      <c r="B13" s="122" t="s">
        <v>143</v>
      </c>
      <c r="C13" s="76">
        <f>+'AKTIVI PASIV2010 '!E30-'AKTIVI PASIV2010 '!D30</f>
        <v>0</v>
      </c>
      <c r="D13" s="77"/>
    </row>
    <row r="14" spans="1:4" s="120" customFormat="1" ht="29.25" customHeight="1">
      <c r="A14" s="116"/>
      <c r="B14" s="123" t="s">
        <v>144</v>
      </c>
      <c r="C14" s="118">
        <f>+'AKTIVI PASIV2010 '!E19-'AKTIVI PASIV2010 '!D19</f>
        <v>-862961</v>
      </c>
      <c r="D14" s="119">
        <f>50525041-10813396</f>
        <v>39711645</v>
      </c>
    </row>
    <row r="15" spans="1:4" s="78" customFormat="1" ht="21" customHeight="1">
      <c r="A15" s="121"/>
      <c r="B15" s="75" t="s">
        <v>145</v>
      </c>
      <c r="C15" s="118">
        <f>+'AKTIVI PASIV2010 '!E27-'AKTIVI PASIV2010 '!D27</f>
        <v>392643</v>
      </c>
      <c r="D15" s="77">
        <f>50467864-50834262</f>
        <v>-366398</v>
      </c>
    </row>
    <row r="16" spans="1:7" s="78" customFormat="1" ht="20.25" customHeight="1">
      <c r="A16" s="121"/>
      <c r="B16" s="75" t="s">
        <v>146</v>
      </c>
      <c r="C16" s="76">
        <f>+'AKTIVI PASIV2010 '!I34-'AKTIVI PASIV2010 '!J34</f>
        <v>-3468730</v>
      </c>
      <c r="D16" s="77">
        <f>23124530-20777786+23023499-23905137</f>
        <v>1465106</v>
      </c>
      <c r="G16" s="124"/>
    </row>
    <row r="17" spans="1:4" s="78" customFormat="1" ht="18.75" customHeight="1">
      <c r="A17" s="121"/>
      <c r="B17" s="61" t="s">
        <v>147</v>
      </c>
      <c r="C17" s="62">
        <f>SUM(C7:C16)</f>
        <v>-218108</v>
      </c>
      <c r="D17" s="63">
        <f>SUM(D7:D16)</f>
        <v>47170089</v>
      </c>
    </row>
    <row r="18" spans="1:4" s="78" customFormat="1" ht="18.75" customHeight="1">
      <c r="A18" s="121"/>
      <c r="B18" s="75" t="s">
        <v>148</v>
      </c>
      <c r="C18" s="76"/>
      <c r="D18" s="77"/>
    </row>
    <row r="19" spans="1:4" s="78" customFormat="1" ht="18.75" customHeight="1">
      <c r="A19" s="121"/>
      <c r="B19" s="75" t="s">
        <v>149</v>
      </c>
      <c r="C19" s="76">
        <f>-'Te ardhura+shpenzime'!D28</f>
        <v>-326223</v>
      </c>
      <c r="D19" s="77">
        <f>-'Te ardhura+shpenzime'!E28</f>
        <v>-1266044</v>
      </c>
    </row>
    <row r="20" spans="1:4" s="128" customFormat="1" ht="18.75" customHeight="1">
      <c r="A20" s="125"/>
      <c r="B20" s="134" t="s">
        <v>163</v>
      </c>
      <c r="C20" s="126">
        <f>SUM(C18:C19)</f>
        <v>-326223</v>
      </c>
      <c r="D20" s="127">
        <f>SUM(D18:D19)</f>
        <v>-1266044</v>
      </c>
    </row>
    <row r="21" spans="1:4" s="78" customFormat="1" ht="18.75" customHeight="1">
      <c r="A21" s="121"/>
      <c r="B21" s="75"/>
      <c r="C21" s="62"/>
      <c r="D21" s="63"/>
    </row>
    <row r="22" spans="1:7" s="78" customFormat="1" ht="18.75" customHeight="1">
      <c r="A22" s="121"/>
      <c r="B22" s="61" t="s">
        <v>150</v>
      </c>
      <c r="C22" s="76"/>
      <c r="D22" s="77"/>
      <c r="G22" s="124"/>
    </row>
    <row r="23" spans="1:4" s="78" customFormat="1" ht="18.75" customHeight="1">
      <c r="A23" s="121"/>
      <c r="B23" s="75" t="s">
        <v>151</v>
      </c>
      <c r="C23" s="76"/>
      <c r="D23" s="77"/>
    </row>
    <row r="24" spans="1:4" s="78" customFormat="1" ht="18.75" customHeight="1">
      <c r="A24" s="121"/>
      <c r="B24" s="75" t="s">
        <v>152</v>
      </c>
      <c r="C24" s="76">
        <f>-'AKTIVI PASIV2010 '!D53+'AKTIVI PASIV2010 '!E53+'Te ardhura+shpenzime'!D15</f>
        <v>-74479</v>
      </c>
      <c r="D24" s="77">
        <v>-51595676</v>
      </c>
    </row>
    <row r="25" spans="1:4" s="78" customFormat="1" ht="18.75" customHeight="1">
      <c r="A25" s="121"/>
      <c r="B25" s="75" t="s">
        <v>153</v>
      </c>
      <c r="C25" s="76"/>
      <c r="D25" s="77"/>
    </row>
    <row r="26" spans="1:4" s="78" customFormat="1" ht="18.75" customHeight="1">
      <c r="A26" s="121"/>
      <c r="B26" s="75" t="s">
        <v>154</v>
      </c>
      <c r="C26" s="76"/>
      <c r="D26" s="77"/>
    </row>
    <row r="27" spans="1:4" s="78" customFormat="1" ht="18.75" customHeight="1">
      <c r="A27" s="121"/>
      <c r="B27" s="75" t="s">
        <v>155</v>
      </c>
      <c r="C27" s="76"/>
      <c r="D27" s="77"/>
    </row>
    <row r="28" spans="1:4" s="128" customFormat="1" ht="18.75" customHeight="1">
      <c r="A28" s="125"/>
      <c r="B28" s="134" t="s">
        <v>162</v>
      </c>
      <c r="C28" s="76">
        <f>SUM(C23:C27)</f>
        <v>-74479</v>
      </c>
      <c r="D28" s="77">
        <f>SUM(D23:D27)</f>
        <v>-51595676</v>
      </c>
    </row>
    <row r="29" spans="1:4" s="78" customFormat="1" ht="18.75" customHeight="1">
      <c r="A29" s="121"/>
      <c r="B29" s="61" t="s">
        <v>156</v>
      </c>
      <c r="C29" s="76"/>
      <c r="D29" s="77"/>
    </row>
    <row r="30" spans="1:4" s="78" customFormat="1" ht="18.75" customHeight="1">
      <c r="A30" s="121"/>
      <c r="B30" s="75" t="s">
        <v>157</v>
      </c>
      <c r="C30" s="76"/>
      <c r="D30" s="77"/>
    </row>
    <row r="31" spans="1:7" s="78" customFormat="1" ht="18.75" customHeight="1">
      <c r="A31" s="121"/>
      <c r="B31" s="75" t="s">
        <v>158</v>
      </c>
      <c r="C31" s="76"/>
      <c r="D31" s="77">
        <f>40921516-36405581</f>
        <v>4515935</v>
      </c>
      <c r="G31" s="124"/>
    </row>
    <row r="32" spans="1:4" s="78" customFormat="1" ht="18.75" customHeight="1">
      <c r="A32" s="121"/>
      <c r="B32" s="75" t="s">
        <v>159</v>
      </c>
      <c r="C32" s="76"/>
      <c r="D32" s="77"/>
    </row>
    <row r="33" spans="1:7" s="78" customFormat="1" ht="18.75" customHeight="1">
      <c r="A33" s="121"/>
      <c r="B33" s="75" t="s">
        <v>160</v>
      </c>
      <c r="C33" s="76"/>
      <c r="D33" s="77"/>
      <c r="G33" s="124"/>
    </row>
    <row r="34" spans="1:4" s="78" customFormat="1" ht="18.75" customHeight="1">
      <c r="A34" s="121"/>
      <c r="B34" s="134" t="s">
        <v>161</v>
      </c>
      <c r="C34" s="76">
        <f>SUM(C30:C33)</f>
        <v>0</v>
      </c>
      <c r="D34" s="77">
        <f>SUM(D30:D33)</f>
        <v>4515935</v>
      </c>
    </row>
    <row r="35" spans="1:7" s="78" customFormat="1" ht="18.75" customHeight="1">
      <c r="A35" s="121"/>
      <c r="B35" s="75"/>
      <c r="C35" s="132">
        <f>+C34+C28+C20+C17</f>
        <v>-618810</v>
      </c>
      <c r="D35" s="133">
        <f>+D34+D28+D20+D17</f>
        <v>-1175696</v>
      </c>
      <c r="G35" s="124"/>
    </row>
    <row r="36" spans="1:7" s="78" customFormat="1" ht="18.75" customHeight="1">
      <c r="A36" s="121"/>
      <c r="B36" s="61" t="s">
        <v>164</v>
      </c>
      <c r="C36" s="76">
        <f>SUM(C38-C37)</f>
        <v>-618810</v>
      </c>
      <c r="D36" s="77">
        <f>SUM(D38-D37)</f>
        <v>-1175696</v>
      </c>
      <c r="G36" s="124"/>
    </row>
    <row r="37" spans="1:7" s="78" customFormat="1" ht="18.75" customHeight="1">
      <c r="A37" s="121"/>
      <c r="B37" s="61" t="s">
        <v>165</v>
      </c>
      <c r="C37" s="62">
        <f>+D38</f>
        <v>802626</v>
      </c>
      <c r="D37" s="63">
        <v>1978322</v>
      </c>
      <c r="F37" s="124"/>
      <c r="G37" s="124"/>
    </row>
    <row r="38" spans="1:7" s="78" customFormat="1" ht="18.75" customHeight="1">
      <c r="A38" s="121"/>
      <c r="B38" s="61" t="s">
        <v>166</v>
      </c>
      <c r="C38" s="62">
        <f>+'AKTIVI PASIV2010 '!D8+'AKTIVI PASIV2010 '!D9</f>
        <v>183816</v>
      </c>
      <c r="D38" s="63">
        <f>+'AKTIVI PASIV2010 '!E8+'AKTIVI PASIV2010 '!E9</f>
        <v>802626</v>
      </c>
      <c r="F38" s="160"/>
      <c r="G38" s="160"/>
    </row>
    <row r="39" spans="1:7" s="49" customFormat="1" ht="18.75" customHeight="1" thickBot="1">
      <c r="A39" s="129"/>
      <c r="B39" s="104"/>
      <c r="C39" s="104"/>
      <c r="D39" s="130"/>
      <c r="G39" s="83"/>
    </row>
    <row r="40" s="49" customFormat="1" ht="13.5" thickTop="1">
      <c r="G40" s="83"/>
    </row>
    <row r="41" s="49" customFormat="1" ht="12.75"/>
    <row r="42" s="49" customFormat="1" ht="12.75"/>
    <row r="43" s="49" customFormat="1" ht="12.75">
      <c r="D43" s="83"/>
    </row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</sheetData>
  <sheetProtection password="CC3D" sheet="1"/>
  <mergeCells count="1">
    <mergeCell ref="F38:G38"/>
  </mergeCells>
  <printOptions/>
  <pageMargins left="0.28" right="0.31" top="0.59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6.0039062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9" max="9" width="10.28125" style="0" customWidth="1"/>
    <col min="10" max="10" width="10.421875" style="0" customWidth="1"/>
  </cols>
  <sheetData>
    <row r="1" spans="1:5" s="2" customFormat="1" ht="12.75">
      <c r="A1" s="6" t="s">
        <v>222</v>
      </c>
      <c r="D1" s="5"/>
      <c r="E1" s="5"/>
    </row>
    <row r="2" s="2" customFormat="1" ht="12.75">
      <c r="B2" s="2" t="s">
        <v>114</v>
      </c>
    </row>
    <row r="3" s="2" customFormat="1" ht="13.5" thickBot="1">
      <c r="B3" s="2" t="s">
        <v>223</v>
      </c>
    </row>
    <row r="4" spans="1:10" s="2" customFormat="1" ht="13.5" thickTop="1">
      <c r="A4" s="7"/>
      <c r="B4" s="4" t="s">
        <v>116</v>
      </c>
      <c r="C4" s="4"/>
      <c r="D4" s="4"/>
      <c r="E4" s="4"/>
      <c r="F4" s="4"/>
      <c r="G4" s="4"/>
      <c r="H4" s="4"/>
      <c r="I4" s="4"/>
      <c r="J4" s="19"/>
    </row>
    <row r="5" spans="1:10" s="8" customFormat="1" ht="48" customHeight="1">
      <c r="A5" s="11"/>
      <c r="B5" s="12" t="s">
        <v>79</v>
      </c>
      <c r="C5" s="12" t="s">
        <v>117</v>
      </c>
      <c r="D5" s="12" t="s">
        <v>132</v>
      </c>
      <c r="E5" s="12" t="s">
        <v>118</v>
      </c>
      <c r="F5" s="12" t="s">
        <v>119</v>
      </c>
      <c r="G5" s="12" t="s">
        <v>123</v>
      </c>
      <c r="H5" s="12" t="s">
        <v>84</v>
      </c>
      <c r="I5" s="12" t="s">
        <v>120</v>
      </c>
      <c r="J5" s="13" t="s">
        <v>121</v>
      </c>
    </row>
    <row r="6" spans="1:10" s="8" customFormat="1" ht="19.5" customHeight="1">
      <c r="A6" s="14" t="s">
        <v>131</v>
      </c>
      <c r="B6" s="137">
        <v>5457000</v>
      </c>
      <c r="C6" s="137"/>
      <c r="D6" s="137"/>
      <c r="E6" s="137">
        <v>27906</v>
      </c>
      <c r="F6" s="137"/>
      <c r="G6" s="137">
        <v>20456844</v>
      </c>
      <c r="H6" s="137"/>
      <c r="I6" s="137"/>
      <c r="J6" s="138">
        <f>SUM(B6:I6)</f>
        <v>25941750</v>
      </c>
    </row>
    <row r="7" spans="1:10" s="8" customFormat="1" ht="19.5" customHeight="1">
      <c r="A7" s="15" t="s">
        <v>122</v>
      </c>
      <c r="B7" s="137"/>
      <c r="C7" s="137"/>
      <c r="D7" s="137"/>
      <c r="E7" s="137"/>
      <c r="F7" s="137"/>
      <c r="G7" s="137"/>
      <c r="H7" s="137"/>
      <c r="I7" s="137"/>
      <c r="J7" s="138">
        <f aca="true" t="shared" si="0" ref="J7:J14">SUM(B7:I7)</f>
        <v>0</v>
      </c>
    </row>
    <row r="8" spans="1:10" s="8" customFormat="1" ht="19.5" customHeight="1">
      <c r="A8" s="16" t="s">
        <v>124</v>
      </c>
      <c r="B8" s="137"/>
      <c r="C8" s="137"/>
      <c r="D8" s="137"/>
      <c r="E8" s="137"/>
      <c r="F8" s="137"/>
      <c r="G8" s="137"/>
      <c r="H8" s="137"/>
      <c r="I8" s="137"/>
      <c r="J8" s="138">
        <f t="shared" si="0"/>
        <v>0</v>
      </c>
    </row>
    <row r="9" spans="1:10" s="8" customFormat="1" ht="25.5" customHeight="1">
      <c r="A9" s="15" t="s">
        <v>174</v>
      </c>
      <c r="B9" s="137"/>
      <c r="C9" s="137"/>
      <c r="D9" s="137"/>
      <c r="E9" s="137"/>
      <c r="F9" s="137"/>
      <c r="G9" s="137"/>
      <c r="H9" s="137"/>
      <c r="I9" s="137"/>
      <c r="J9" s="138">
        <f t="shared" si="0"/>
        <v>0</v>
      </c>
    </row>
    <row r="10" spans="1:10" s="8" customFormat="1" ht="25.5" customHeight="1">
      <c r="A10" s="15" t="s">
        <v>175</v>
      </c>
      <c r="B10" s="137"/>
      <c r="C10" s="137"/>
      <c r="D10" s="137"/>
      <c r="E10" s="137"/>
      <c r="F10" s="137"/>
      <c r="G10" s="137">
        <v>4067472</v>
      </c>
      <c r="H10" s="137"/>
      <c r="I10" s="137"/>
      <c r="J10" s="138">
        <f t="shared" si="0"/>
        <v>4067472</v>
      </c>
    </row>
    <row r="11" spans="1:10" s="8" customFormat="1" ht="19.5" customHeight="1">
      <c r="A11" s="15" t="s">
        <v>176</v>
      </c>
      <c r="B11" s="137"/>
      <c r="C11" s="137"/>
      <c r="D11" s="137"/>
      <c r="E11" s="137"/>
      <c r="F11" s="137"/>
      <c r="G11" s="137"/>
      <c r="H11" s="137"/>
      <c r="I11" s="137"/>
      <c r="J11" s="138">
        <f t="shared" si="0"/>
        <v>0</v>
      </c>
    </row>
    <row r="12" spans="1:10" s="8" customFormat="1" ht="19.5" customHeight="1">
      <c r="A12" s="15" t="s">
        <v>177</v>
      </c>
      <c r="B12" s="137"/>
      <c r="C12" s="137"/>
      <c r="D12" s="137"/>
      <c r="E12" s="137"/>
      <c r="F12" s="137"/>
      <c r="G12" s="137"/>
      <c r="H12" s="137"/>
      <c r="I12" s="137"/>
      <c r="J12" s="138">
        <f t="shared" si="0"/>
        <v>0</v>
      </c>
    </row>
    <row r="13" spans="1:10" s="8" customFormat="1" ht="19.5" customHeight="1">
      <c r="A13" s="15" t="s">
        <v>178</v>
      </c>
      <c r="B13" s="137">
        <v>19843000</v>
      </c>
      <c r="C13" s="137"/>
      <c r="D13" s="137"/>
      <c r="E13" s="137">
        <v>613844</v>
      </c>
      <c r="F13" s="137"/>
      <c r="G13" s="137">
        <v>-20456844</v>
      </c>
      <c r="H13" s="137"/>
      <c r="I13" s="137"/>
      <c r="J13" s="138">
        <f t="shared" si="0"/>
        <v>0</v>
      </c>
    </row>
    <row r="14" spans="1:10" s="8" customFormat="1" ht="19.5" customHeight="1">
      <c r="A14" s="15" t="s">
        <v>179</v>
      </c>
      <c r="B14" s="137"/>
      <c r="C14" s="137"/>
      <c r="D14" s="137"/>
      <c r="E14" s="137"/>
      <c r="F14" s="137"/>
      <c r="G14" s="137"/>
      <c r="H14" s="137"/>
      <c r="I14" s="137"/>
      <c r="J14" s="138">
        <f t="shared" si="0"/>
        <v>0</v>
      </c>
    </row>
    <row r="15" spans="1:10" s="8" customFormat="1" ht="19.5" customHeight="1">
      <c r="A15" s="14" t="s">
        <v>224</v>
      </c>
      <c r="B15" s="137">
        <f>SUM(B6:B14)</f>
        <v>25300000</v>
      </c>
      <c r="C15" s="137">
        <f aca="true" t="shared" si="1" ref="C15:J15">SUM(C6:C14)</f>
        <v>0</v>
      </c>
      <c r="D15" s="137">
        <f t="shared" si="1"/>
        <v>0</v>
      </c>
      <c r="E15" s="137">
        <f t="shared" si="1"/>
        <v>641750</v>
      </c>
      <c r="F15" s="137">
        <f t="shared" si="1"/>
        <v>0</v>
      </c>
      <c r="G15" s="137">
        <f t="shared" si="1"/>
        <v>4067472</v>
      </c>
      <c r="H15" s="137">
        <f t="shared" si="1"/>
        <v>0</v>
      </c>
      <c r="I15" s="137">
        <f t="shared" si="1"/>
        <v>0</v>
      </c>
      <c r="J15" s="138">
        <f t="shared" si="1"/>
        <v>30009222</v>
      </c>
    </row>
    <row r="16" spans="1:10" s="9" customFormat="1" ht="24.75" customHeight="1">
      <c r="A16" s="15" t="s">
        <v>174</v>
      </c>
      <c r="B16" s="139"/>
      <c r="C16" s="139"/>
      <c r="D16" s="139"/>
      <c r="E16" s="139"/>
      <c r="F16" s="139"/>
      <c r="G16" s="139"/>
      <c r="H16" s="139"/>
      <c r="I16" s="139"/>
      <c r="J16" s="140">
        <f aca="true" t="shared" si="2" ref="J16:J24">SUM(B16:I16)</f>
        <v>0</v>
      </c>
    </row>
    <row r="17" spans="1:10" s="3" customFormat="1" ht="24.75" customHeight="1">
      <c r="A17" s="15" t="s">
        <v>175</v>
      </c>
      <c r="B17" s="141"/>
      <c r="C17" s="141"/>
      <c r="D17" s="141"/>
      <c r="E17" s="141"/>
      <c r="F17" s="141"/>
      <c r="G17" s="141"/>
      <c r="H17" s="141"/>
      <c r="I17" s="141"/>
      <c r="J17" s="140">
        <f t="shared" si="2"/>
        <v>0</v>
      </c>
    </row>
    <row r="18" spans="1:10" s="3" customFormat="1" ht="19.5" customHeight="1">
      <c r="A18" s="17" t="s">
        <v>125</v>
      </c>
      <c r="B18" s="142"/>
      <c r="C18" s="141"/>
      <c r="D18" s="141"/>
      <c r="E18" s="141"/>
      <c r="F18" s="141"/>
      <c r="G18" s="141">
        <f>+'AKTIVI PASIV2010 '!I46</f>
        <v>1828590</v>
      </c>
      <c r="H18" s="141"/>
      <c r="I18" s="141"/>
      <c r="J18" s="140">
        <f>SUM(C18:I18)</f>
        <v>1828590</v>
      </c>
    </row>
    <row r="19" spans="1:10" s="3" customFormat="1" ht="19.5" customHeight="1">
      <c r="A19" s="17" t="s">
        <v>126</v>
      </c>
      <c r="B19" s="141"/>
      <c r="C19" s="141"/>
      <c r="D19" s="141"/>
      <c r="E19" s="141"/>
      <c r="F19" s="141"/>
      <c r="G19" s="141"/>
      <c r="H19" s="141"/>
      <c r="I19" s="141"/>
      <c r="J19" s="140">
        <f t="shared" si="2"/>
        <v>0</v>
      </c>
    </row>
    <row r="20" spans="1:10" s="3" customFormat="1" ht="19.5" customHeight="1">
      <c r="A20" s="17" t="s">
        <v>127</v>
      </c>
      <c r="B20" s="141"/>
      <c r="C20" s="141"/>
      <c r="D20" s="141"/>
      <c r="E20" s="141"/>
      <c r="F20" s="141"/>
      <c r="G20" s="141"/>
      <c r="H20" s="141"/>
      <c r="I20" s="141"/>
      <c r="J20" s="140">
        <f t="shared" si="2"/>
        <v>0</v>
      </c>
    </row>
    <row r="21" spans="1:10" s="3" customFormat="1" ht="19.5" customHeight="1">
      <c r="A21" s="17" t="s">
        <v>180</v>
      </c>
      <c r="B21" s="141"/>
      <c r="C21" s="141"/>
      <c r="D21" s="141"/>
      <c r="E21" s="141"/>
      <c r="F21" s="141"/>
      <c r="G21" s="141"/>
      <c r="H21" s="141"/>
      <c r="I21" s="141"/>
      <c r="J21" s="140"/>
    </row>
    <row r="22" spans="1:10" s="3" customFormat="1" ht="19.5" customHeight="1">
      <c r="A22" s="17" t="s">
        <v>128</v>
      </c>
      <c r="B22" s="141"/>
      <c r="C22" s="141"/>
      <c r="D22" s="141"/>
      <c r="E22" s="141"/>
      <c r="F22" s="141"/>
      <c r="G22" s="141"/>
      <c r="H22" s="141"/>
      <c r="I22" s="141"/>
      <c r="J22" s="140">
        <f t="shared" si="2"/>
        <v>0</v>
      </c>
    </row>
    <row r="23" spans="1:10" s="3" customFormat="1" ht="19.5" customHeight="1">
      <c r="A23" s="17" t="s">
        <v>129</v>
      </c>
      <c r="B23" s="141"/>
      <c r="C23" s="141"/>
      <c r="D23" s="141"/>
      <c r="E23" s="141"/>
      <c r="F23" s="141"/>
      <c r="G23" s="141"/>
      <c r="H23" s="141"/>
      <c r="I23" s="141"/>
      <c r="J23" s="140">
        <f t="shared" si="2"/>
        <v>0</v>
      </c>
    </row>
    <row r="24" spans="1:10" s="9" customFormat="1" ht="19.5" customHeight="1">
      <c r="A24" s="15" t="s">
        <v>130</v>
      </c>
      <c r="B24" s="139"/>
      <c r="C24" s="139"/>
      <c r="D24" s="139"/>
      <c r="E24" s="139"/>
      <c r="F24" s="139"/>
      <c r="G24" s="139"/>
      <c r="H24" s="139"/>
      <c r="I24" s="139"/>
      <c r="J24" s="140">
        <f t="shared" si="2"/>
        <v>0</v>
      </c>
    </row>
    <row r="25" spans="1:10" s="2" customFormat="1" ht="19.5" customHeight="1" thickBot="1">
      <c r="A25" s="18" t="s">
        <v>226</v>
      </c>
      <c r="B25" s="143">
        <f>SUM(B15:B24)</f>
        <v>25300000</v>
      </c>
      <c r="C25" s="143">
        <f aca="true" t="shared" si="3" ref="C25:J25">SUM(C15:C24)</f>
        <v>0</v>
      </c>
      <c r="D25" s="143">
        <f t="shared" si="3"/>
        <v>0</v>
      </c>
      <c r="E25" s="143">
        <f t="shared" si="3"/>
        <v>641750</v>
      </c>
      <c r="F25" s="143">
        <f t="shared" si="3"/>
        <v>0</v>
      </c>
      <c r="G25" s="143">
        <f t="shared" si="3"/>
        <v>5896062</v>
      </c>
      <c r="H25" s="143">
        <f t="shared" si="3"/>
        <v>0</v>
      </c>
      <c r="I25" s="143">
        <f t="shared" si="3"/>
        <v>0</v>
      </c>
      <c r="J25" s="144">
        <f t="shared" si="3"/>
        <v>31837812</v>
      </c>
    </row>
    <row r="26" ht="13.5" thickTop="1"/>
    <row r="31" s="8" customFormat="1" ht="12.75"/>
    <row r="32" s="2" customFormat="1" ht="12.75"/>
    <row r="34" s="2" customFormat="1" ht="12.75"/>
  </sheetData>
  <sheetProtection password="CC3D" sheet="1"/>
  <printOptions/>
  <pageMargins left="0.22" right="0.17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</cp:lastModifiedBy>
  <cp:lastPrinted>2011-03-15T13:33:36Z</cp:lastPrinted>
  <dcterms:created xsi:type="dcterms:W3CDTF">2008-10-23T11:07:49Z</dcterms:created>
  <dcterms:modified xsi:type="dcterms:W3CDTF">2011-07-11T12:23:39Z</dcterms:modified>
  <cp:category/>
  <cp:version/>
  <cp:contentType/>
  <cp:contentStatus/>
</cp:coreProperties>
</file>