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3"/>
  </bookViews>
  <sheets>
    <sheet name="KOPERTINA" sheetId="1" r:id="rId1"/>
    <sheet name="Aktivi_PAT_ 15" sheetId="2" r:id="rId2"/>
    <sheet name="Pasivi_PAT_15" sheetId="3" r:id="rId3"/>
    <sheet name="Ardh-shpen PAT" sheetId="4" r:id="rId4"/>
    <sheet name="TVSH 2015" sheetId="5" r:id="rId5"/>
    <sheet name="Sigurime 2015" sheetId="6" r:id="rId6"/>
    <sheet name="Shenimet" sheetId="7" r:id="rId7"/>
  </sheets>
  <definedNames>
    <definedName name="_xlnm.Print_Area" localSheetId="1">'Aktivi_PAT_ 15'!$A$1:$F$32</definedName>
    <definedName name="_xlnm.Print_Area" localSheetId="2">'Pasivi_PAT_15'!$A$1:$F$35</definedName>
    <definedName name="_xlnm.Print_Area" localSheetId="4">'TVSH 2015'!$A$2:$O$22</definedName>
  </definedNames>
  <calcPr fullCalcOnLoad="1"/>
</workbook>
</file>

<file path=xl/comments6.xml><?xml version="1.0" encoding="utf-8"?>
<comments xmlns="http://schemas.openxmlformats.org/spreadsheetml/2006/main">
  <authors>
    <author>Eternumqq</author>
  </authors>
  <commentList>
    <comment ref="E9" authorId="0">
      <text>
        <r>
          <rPr>
            <b/>
            <sz val="8"/>
            <rFont val="Tahoma"/>
            <family val="2"/>
          </rPr>
          <t>Eternumqq:</t>
        </r>
        <r>
          <rPr>
            <sz val="8"/>
            <rFont val="Tahoma"/>
            <family val="2"/>
          </rPr>
          <t xml:space="preserve">
1146 dif
</t>
        </r>
      </text>
    </comment>
    <comment ref="E13" authorId="0">
      <text>
        <r>
          <rPr>
            <b/>
            <sz val="8"/>
            <rFont val="Tahoma"/>
            <family val="2"/>
          </rPr>
          <t>Eternumqq:</t>
        </r>
        <r>
          <rPr>
            <sz val="8"/>
            <rFont val="Tahoma"/>
            <family val="2"/>
          </rPr>
          <t xml:space="preserve">
4503 diference</t>
        </r>
      </text>
    </comment>
  </commentList>
</comments>
</file>

<file path=xl/sharedStrings.xml><?xml version="1.0" encoding="utf-8"?>
<sst xmlns="http://schemas.openxmlformats.org/spreadsheetml/2006/main" count="439" uniqueCount="245">
  <si>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</si>
  <si>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</si>
  <si>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</si>
  <si>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</si>
  <si>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</si>
  <si>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</si>
  <si>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</si>
  <si>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</si>
  <si>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</si>
  <si>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</si>
  <si>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</si>
  <si>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</si>
  <si>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TVSH</t>
  </si>
  <si>
    <t xml:space="preserve"> Muaji</t>
  </si>
  <si>
    <t>Shitjet</t>
  </si>
  <si>
    <t>Blerjet ( B.Vendit)</t>
  </si>
  <si>
    <t>Totali</t>
  </si>
  <si>
    <t>Vl. Tatushme</t>
  </si>
  <si>
    <t>Vl.Tatushme</t>
  </si>
  <si>
    <t>TVSH Pagushme</t>
  </si>
  <si>
    <t>Bl.Te perjashtuara</t>
  </si>
  <si>
    <t>Importe</t>
  </si>
  <si>
    <t>ADMINISTRATOR</t>
  </si>
  <si>
    <t>Blerje ne total</t>
  </si>
  <si>
    <t>TVSH  Mbartur</t>
  </si>
  <si>
    <t xml:space="preserve"> Emri i Subjektit :  </t>
  </si>
  <si>
    <t xml:space="preserve">  Numri i Regjistrit :   </t>
  </si>
  <si>
    <t>Perllogaritjet e pagesave te sigurimeve shoqerore</t>
  </si>
  <si>
    <t xml:space="preserve"> </t>
  </si>
  <si>
    <t>Nr</t>
  </si>
  <si>
    <t>Muaji</t>
  </si>
  <si>
    <t>Numri i              Punonjesve</t>
  </si>
  <si>
    <t>Fondi i Pagave</t>
  </si>
  <si>
    <t>Kontributi i Llogaritur</t>
  </si>
  <si>
    <t>TAP  Llogaritur</t>
  </si>
  <si>
    <t>Kontibut paguar nga punedhenesi</t>
  </si>
  <si>
    <t>Kontibut paguar nga punemarresi</t>
  </si>
  <si>
    <t>Sigurime shendetesore nga pune dhenesi</t>
  </si>
  <si>
    <t>Sigurime shendetesore nga pune marresi</t>
  </si>
  <si>
    <t>Sig Paguar</t>
  </si>
  <si>
    <t>Tap Paguar</t>
  </si>
  <si>
    <t>Diferenca SIG</t>
  </si>
  <si>
    <t>Diferenca TAP</t>
  </si>
  <si>
    <t>PUNEDH</t>
  </si>
  <si>
    <t>TAP</t>
  </si>
  <si>
    <t>PUNEM</t>
  </si>
  <si>
    <t>SIG SHED</t>
  </si>
  <si>
    <t xml:space="preserve">TOTAL </t>
  </si>
  <si>
    <t>INTERES</t>
  </si>
  <si>
    <t>INTERE</t>
  </si>
  <si>
    <t>GJOBE</t>
  </si>
  <si>
    <t>TOTAL PAGUAR</t>
  </si>
  <si>
    <t>Emertimi dhe Forma ligjore</t>
  </si>
  <si>
    <t>NIPT -i</t>
  </si>
  <si>
    <t>Adresa e Selise</t>
  </si>
  <si>
    <t>TIRANE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</si>
  <si>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</si>
  <si>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</si>
  <si>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</si>
  <si>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</si>
  <si>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</si>
  <si>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Pasqyra Financiare jane individuale</t>
  </si>
  <si>
    <t>Pasqyra Financiare jane te shprehura ne</t>
  </si>
  <si>
    <t>LEK</t>
  </si>
  <si>
    <t>Pasqyra Financiare jane te rumbullakosura ne</t>
  </si>
  <si>
    <t>0 LEK</t>
  </si>
  <si>
    <t xml:space="preserve">  Periudha  Kontabel e Pasqyrave Financiare</t>
  </si>
  <si>
    <t>Nga</t>
  </si>
  <si>
    <t>Deri</t>
  </si>
  <si>
    <t xml:space="preserve">  Data  e  mbylljes se Pasqyrave Financiare</t>
  </si>
  <si>
    <r>
      <t>1</t>
    </r>
    <r>
      <rPr>
        <b/>
        <sz val="11"/>
        <rFont val="Arial"/>
        <family val="2"/>
      </rPr>
      <t>_</t>
    </r>
    <r>
      <rPr>
        <b/>
        <sz val="10"/>
        <rFont val="Arial"/>
        <family val="2"/>
      </rPr>
      <t>1</t>
    </r>
  </si>
  <si>
    <t xml:space="preserve">  Pasqyrat  Financiare_2014</t>
  </si>
  <si>
    <t xml:space="preserve"> Person Fizik, </t>
  </si>
  <si>
    <t>Tirane</t>
  </si>
  <si>
    <t>Mjek</t>
  </si>
  <si>
    <t xml:space="preserve"> dt. 31.12.2014</t>
  </si>
  <si>
    <t>ne  lek</t>
  </si>
  <si>
    <t>Ref.</t>
  </si>
  <si>
    <t>Aktivet</t>
  </si>
  <si>
    <t>Viti</t>
  </si>
  <si>
    <t>Raportues</t>
  </si>
  <si>
    <t>Paraardhës</t>
  </si>
  <si>
    <t>I</t>
  </si>
  <si>
    <t xml:space="preserve"> Aktivet afatshkurtra</t>
  </si>
  <si>
    <t xml:space="preserve"> Aktive monetare</t>
  </si>
  <si>
    <t>&gt;Banka</t>
  </si>
  <si>
    <t>&gt;Arka</t>
  </si>
  <si>
    <t xml:space="preserve"> Aktive të tjera financiare afatshkurtëra</t>
  </si>
  <si>
    <t>i</t>
  </si>
  <si>
    <t xml:space="preserve"> Llogari/kërkesa të arkëtueshme</t>
  </si>
  <si>
    <t>ii</t>
  </si>
  <si>
    <t xml:space="preserve"> Llogari/kërkesa të tjera të arkëtueshme</t>
  </si>
  <si>
    <t>iii</t>
  </si>
  <si>
    <t xml:space="preserve"> Instrumente të tjera borxhi</t>
  </si>
  <si>
    <t xml:space="preserve"> Inventari</t>
  </si>
  <si>
    <t xml:space="preserve"> Lëndët e para</t>
  </si>
  <si>
    <t xml:space="preserve"> Prodhim në proces</t>
  </si>
  <si>
    <t xml:space="preserve"> Produkte të gatshme</t>
  </si>
  <si>
    <t>iv</t>
  </si>
  <si>
    <t xml:space="preserve"> Mallra për rishitje</t>
  </si>
  <si>
    <t>v</t>
  </si>
  <si>
    <t xml:space="preserve"> Parapagesat për furnizime</t>
  </si>
  <si>
    <t>II</t>
  </si>
  <si>
    <t xml:space="preserve"> Aktivet afatgjata</t>
  </si>
  <si>
    <t xml:space="preserve"> Aktive afatgjata materiale</t>
  </si>
  <si>
    <t xml:space="preserve"> Toka</t>
  </si>
  <si>
    <t xml:space="preserve"> Ndërtesa</t>
  </si>
  <si>
    <t xml:space="preserve"> Makineri dhe paisje</t>
  </si>
  <si>
    <t xml:space="preserve"> Aktive të tjera afatgjata materiale (me vlerë kontabël)</t>
  </si>
  <si>
    <t xml:space="preserve"> Aktive të tjera afatgjata</t>
  </si>
  <si>
    <t>TOTALI  i  AKTIVIT</t>
  </si>
  <si>
    <r>
      <t>1</t>
    </r>
    <r>
      <rPr>
        <b/>
        <sz val="11"/>
        <rFont val="Arial"/>
        <family val="2"/>
      </rPr>
      <t>_</t>
    </r>
    <r>
      <rPr>
        <b/>
        <sz val="10"/>
        <rFont val="Arial"/>
        <family val="2"/>
      </rPr>
      <t>2</t>
    </r>
  </si>
  <si>
    <t>Pasivet  dhe  Kapitali</t>
  </si>
  <si>
    <t xml:space="preserve"> Pasivet afatshkurtëra</t>
  </si>
  <si>
    <t xml:space="preserve"> Huamarrjet</t>
  </si>
  <si>
    <t xml:space="preserve"> Huatë  afatshkurtëra</t>
  </si>
  <si>
    <t xml:space="preserve"> Overdraftet bankare</t>
  </si>
  <si>
    <t>Detyrimet Tregtare</t>
  </si>
  <si>
    <t xml:space="preserve"> Të pagueshme ndaj furnitorëve</t>
  </si>
  <si>
    <t xml:space="preserve"> Të pagueshme ndaj punonjësve</t>
  </si>
  <si>
    <t xml:space="preserve"> Detyrime per sig.shoq.shen.</t>
  </si>
  <si>
    <t xml:space="preserve"> Detyrime tatimore per TAP-in</t>
  </si>
  <si>
    <t xml:space="preserve"> Detyrime tatimore tatim Fitimin</t>
  </si>
  <si>
    <t xml:space="preserve"> Detyrime tatimore TVSH</t>
  </si>
  <si>
    <t xml:space="preserve"> Detyrime tatimore tatimin ne burim</t>
  </si>
  <si>
    <t xml:space="preserve"> Debitore e kreditore te tjere</t>
  </si>
  <si>
    <t xml:space="preserve"> Parapagimet e arkëtuara</t>
  </si>
  <si>
    <t xml:space="preserve"> Pasivet  afatgjata</t>
  </si>
  <si>
    <t xml:space="preserve"> Huatë afatgjata</t>
  </si>
  <si>
    <t xml:space="preserve"> Huamarrje të tjera afatgjata</t>
  </si>
  <si>
    <t xml:space="preserve"> Provizione afatgjata</t>
  </si>
  <si>
    <t xml:space="preserve"> Grantet dhe të ardhurat e shtyra</t>
  </si>
  <si>
    <t>III</t>
  </si>
  <si>
    <t xml:space="preserve"> Kapitali</t>
  </si>
  <si>
    <t>Kapitali Pronarit</t>
  </si>
  <si>
    <t>Rezervat</t>
  </si>
  <si>
    <t xml:space="preserve"> Fitimi ( Humbja ) e vitit financiar</t>
  </si>
  <si>
    <t>TOTALI  i  PASIVIT</t>
  </si>
  <si>
    <t>Jashtë Bilancit</t>
  </si>
  <si>
    <t>Viti            Raportues</t>
  </si>
  <si>
    <t>Viti                      Paraardhës</t>
  </si>
  <si>
    <t>LLOGARI JASHTË BILANCIT</t>
  </si>
  <si>
    <t>c</t>
  </si>
  <si>
    <t>Te tjera llogari jashtë bilancit</t>
  </si>
  <si>
    <t>TOTALI I AKTIVIT</t>
  </si>
  <si>
    <t>TOTALI I DETYRIMEVE DHE KAPITALIT</t>
  </si>
  <si>
    <t>Diferenca ( Aktive - Pasive )</t>
  </si>
  <si>
    <t>Pasqyra Te Ardhura - Shpenzime 2014</t>
  </si>
  <si>
    <t>(bazuar ne klasifikimin e shpenzimeve sipas natyres)</t>
  </si>
  <si>
    <t>Pershkrimi i Elementeve</t>
  </si>
  <si>
    <t>Periudha Raportuese</t>
  </si>
  <si>
    <t>Periudha Para ardhese</t>
  </si>
  <si>
    <t>TE ARDHURAT</t>
  </si>
  <si>
    <t>&gt;   Nga Shitjet</t>
  </si>
  <si>
    <t>&gt;   Nga Sherbimet</t>
  </si>
  <si>
    <t>&gt;</t>
  </si>
  <si>
    <t xml:space="preserve">  II</t>
  </si>
  <si>
    <t>SHPENZIMET =1+2+3+4+5</t>
  </si>
  <si>
    <t>Shpenzime per materiale</t>
  </si>
  <si>
    <t>&gt;   Inventar ne celje</t>
  </si>
  <si>
    <t>&gt;   Shpenzimet per mallrat e prodhuara Blera</t>
  </si>
  <si>
    <t>&gt;    Inventari ne fund te vitit</t>
  </si>
  <si>
    <t>Shpenzime personeli</t>
  </si>
  <si>
    <t xml:space="preserve">&gt;Paga </t>
  </si>
  <si>
    <t>&gt;Siguracion</t>
  </si>
  <si>
    <t>amortizimi i Aktiveve Afatgjata</t>
  </si>
  <si>
    <t xml:space="preserve"> Te tiera</t>
  </si>
  <si>
    <t>&gt;Energji ,uji ,fax,telefon,internet</t>
  </si>
  <si>
    <t>&gt;Shpenzime kancelari</t>
  </si>
  <si>
    <t>&gt;Benzin,naft,gaz</t>
  </si>
  <si>
    <t>&gt;Qera ambienti</t>
  </si>
  <si>
    <t>&gt;Pagesa</t>
  </si>
  <si>
    <t>&gt; Taksat Doganore e Bashkiake</t>
  </si>
  <si>
    <t>&gt;Shpenzime administrative,polici private</t>
  </si>
  <si>
    <t>&gt;Tatim I thjeshtuar</t>
  </si>
  <si>
    <t>&gt;Gjoba tatimore</t>
  </si>
  <si>
    <t>Shpenzime financiare</t>
  </si>
  <si>
    <t>&gt;Interesa te paguara dhe komisione bankare</t>
  </si>
  <si>
    <t>A</t>
  </si>
  <si>
    <t>Fitimi para tatimeve</t>
  </si>
  <si>
    <t>&gt;Shpenzime te panjohura</t>
  </si>
  <si>
    <t>Tatimi mbi fitimin</t>
  </si>
  <si>
    <t>B</t>
  </si>
  <si>
    <t>Fitimi pas tatimit</t>
  </si>
  <si>
    <t>L41621017T</t>
  </si>
  <si>
    <t xml:space="preserve"> "Arben Banushi"  </t>
  </si>
  <si>
    <t>Terheqjet e pronarit</t>
  </si>
  <si>
    <t>(  Ne zbarim te Standartit Kombetar te Kontabilitetit Nr.15)</t>
  </si>
  <si>
    <t xml:space="preserve"> Person Juridik</t>
  </si>
  <si>
    <t>Pat Power Automation&amp;Teknology</t>
  </si>
  <si>
    <t>L41712018R</t>
  </si>
  <si>
    <t>Komuna Kashar</t>
  </si>
  <si>
    <t>L41723018R</t>
  </si>
  <si>
    <t>Projektim zbatim</t>
  </si>
  <si>
    <t>Viti   2015</t>
  </si>
  <si>
    <t xml:space="preserve">  01 Janar    2015</t>
  </si>
  <si>
    <t xml:space="preserve">  31 Dhjetor 2015</t>
  </si>
  <si>
    <t xml:space="preserve">  17 Janar 2016</t>
  </si>
  <si>
    <t xml:space="preserve">  Pasqyrat  Financiare_2015</t>
  </si>
  <si>
    <t xml:space="preserve"> dt. 31.12.2015</t>
  </si>
  <si>
    <t>Pasqyra Te Ardhura - Shpenzime 2015</t>
  </si>
  <si>
    <t>PASQYRA    E  DEKLARIMIT  DHE PAGESES   SE  TVSH  VITI  2015</t>
  </si>
  <si>
    <t>SUBJEKTI    PAT Power</t>
  </si>
  <si>
    <t>NIPT   L41723018R</t>
  </si>
  <si>
    <t>Blerje te investimit</t>
  </si>
  <si>
    <t>PAT Power</t>
  </si>
  <si>
    <t>Viti    2015</t>
  </si>
  <si>
    <t>&gt;Fitime Nga Kursi Kembimit</t>
  </si>
  <si>
    <r>
      <t>4</t>
    </r>
    <r>
      <rPr>
        <b/>
        <sz val="11"/>
        <rFont val="Arial"/>
        <family val="2"/>
      </rPr>
      <t>_</t>
    </r>
  </si>
  <si>
    <t>Shenimet Shpjeguese</t>
  </si>
  <si>
    <t>Sqarim:</t>
  </si>
  <si>
    <t xml:space="preserve">     Dhënia e shënimeve shpjeguese në këtë pjesë është e detyrueshme sipas SKK 15.</t>
  </si>
  <si>
    <t xml:space="preserve">     Plotesimi i te dhenave të kësaj pjese duhet të bëhet sipas kërkesave dhe strukturës standarte te </t>
  </si>
  <si>
    <t>percaktuara ne SKK 15.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</si>
  <si>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</si>
  <si>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</si>
  <si>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</si>
  <si>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</si>
  <si>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</si>
  <si>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</si>
  <si>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15)</t>
  </si>
  <si>
    <t xml:space="preserve">     Baza e pergatitjes se PF : Te drejtat dhe detyrimet e konstatuara.(SSK 15) </t>
  </si>
  <si>
    <t xml:space="preserve">     Parimet dhe karakteristikat cilesore te perdorura per hartimin e P.F. : (SKK 15)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</si>
  <si>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</si>
  <si>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</si>
  <si>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</si>
  <si>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</si>
  <si>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</si>
  <si>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</si>
  <si>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</si>
  <si>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</si>
  <si>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</si>
  <si>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</si>
  <si>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</si>
  <si>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</si>
  <si>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</si>
  <si>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</si>
  <si>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</si>
  <si>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</si>
  <si>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</si>
  <si>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</si>
  <si>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</si>
  <si>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</si>
  <si>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>Per Drejtimin  e Mikronjesise</t>
  </si>
  <si>
    <t>( Klodian Bushi 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</si>
</sst>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Δρχ&quot;;\-#,##0\ &quot;Δρχ&quot;"/>
    <numFmt numFmtId="171" formatCode="#,##0\ &quot;Δρχ&quot;;[Red]\-#,##0\ &quot;Δρχ&quot;"/>
    <numFmt numFmtId="172" formatCode="#,##0.00\ &quot;Δρχ&quot;;\-#,##0.00\ &quot;Δρχ&quot;"/>
    <numFmt numFmtId="173" formatCode="#,##0.00\ &quot;Δρχ&quot;;[Red]\-#,##0.00\ &quot;Δρχ&quot;"/>
    <numFmt numFmtId="174" formatCode="_-* #,##0\ &quot;Δρχ&quot;_-;\-* #,##0\ &quot;Δρχ&quot;_-;_-* &quot;-&quot;\ &quot;Δρχ&quot;_-;_-@_-"/>
    <numFmt numFmtId="175" formatCode="_-* #,##0\ _Δ_ρ_χ_-;\-* #,##0\ _Δ_ρ_χ_-;_-* &quot;-&quot;\ _Δ_ρ_χ_-;_-@_-"/>
    <numFmt numFmtId="176" formatCode="_-* #,##0.00\ &quot;Δρχ&quot;_-;\-* #,##0.00\ &quot;Δρχ&quot;_-;_-* &quot;-&quot;??\ &quot;Δρχ&quot;_-;_-@_-"/>
    <numFmt numFmtId="177" formatCode="_-* #,##0.00\ _Δ_ρ_χ_-;\-* #,##0.00\ _Δ_ρ_χ_-;_-* &quot;-&quot;??\ _Δ_ρ_χ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"/>
    <numFmt numFmtId="189" formatCode="&quot;$&quot;#,##0"/>
    <numFmt numFmtId="190" formatCode="#,##0\ [$€-1]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?_);_(@_)"/>
    <numFmt numFmtId="194" formatCode="0.0%"/>
    <numFmt numFmtId="195" formatCode="0_);\(0\)"/>
    <numFmt numFmtId="196" formatCode="_(* #,##0.000000_);_(* \(#,##0.00000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0"/>
      <name val="Comic Sans MS"/>
      <family val="4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Comic Sans MS"/>
      <family val="4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b/>
      <sz val="11"/>
      <name val="Arial"/>
      <family val="2"/>
    </font>
    <font>
      <b/>
      <sz val="13.45"/>
      <color indexed="8"/>
      <name val="Times New Roman"/>
      <family val="1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u val="single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1"/>
      <name val="MS Sans Serif"/>
      <family val="2"/>
    </font>
    <font>
      <sz val="11"/>
      <name val="Arial"/>
      <family val="2"/>
    </font>
    <font>
      <sz val="11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6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hair"/>
      <right style="thin"/>
      <top style="hair"/>
      <bottom style="hair"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/>
    </xf>
    <xf numFmtId="192" fontId="5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192" fontId="11" fillId="0" borderId="1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43" fontId="14" fillId="0" borderId="0" xfId="44" applyFont="1" applyBorder="1" applyAlignment="1">
      <alignment horizontal="center"/>
    </xf>
    <xf numFmtId="192" fontId="8" fillId="0" borderId="19" xfId="44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20" xfId="0" applyFont="1" applyBorder="1" applyAlignment="1">
      <alignment/>
    </xf>
    <xf numFmtId="3" fontId="3" fillId="0" borderId="2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66" applyFont="1">
      <alignment/>
      <protection/>
    </xf>
    <xf numFmtId="0" fontId="0" fillId="0" borderId="21" xfId="66" applyFont="1" applyBorder="1">
      <alignment/>
      <protection/>
    </xf>
    <xf numFmtId="0" fontId="0" fillId="0" borderId="20" xfId="66" applyFont="1" applyBorder="1">
      <alignment/>
      <protection/>
    </xf>
    <xf numFmtId="0" fontId="0" fillId="0" borderId="22" xfId="66" applyFont="1" applyBorder="1">
      <alignment/>
      <protection/>
    </xf>
    <xf numFmtId="0" fontId="22" fillId="0" borderId="23" xfId="66" applyFont="1" applyBorder="1">
      <alignment/>
      <protection/>
    </xf>
    <xf numFmtId="0" fontId="22" fillId="0" borderId="0" xfId="66" applyFont="1" applyBorder="1">
      <alignment/>
      <protection/>
    </xf>
    <xf numFmtId="0" fontId="23" fillId="0" borderId="24" xfId="66" applyFont="1" applyBorder="1">
      <alignment/>
      <protection/>
    </xf>
    <xf numFmtId="0" fontId="22" fillId="0" borderId="24" xfId="66" applyFont="1" applyBorder="1" applyAlignment="1">
      <alignment horizontal="right"/>
      <protection/>
    </xf>
    <xf numFmtId="0" fontId="22" fillId="0" borderId="24" xfId="66" applyFont="1" applyBorder="1" applyAlignment="1">
      <alignment horizontal="center"/>
      <protection/>
    </xf>
    <xf numFmtId="0" fontId="22" fillId="0" borderId="24" xfId="66" applyFont="1" applyBorder="1">
      <alignment/>
      <protection/>
    </xf>
    <xf numFmtId="0" fontId="22" fillId="0" borderId="25" xfId="66" applyFont="1" applyBorder="1">
      <alignment/>
      <protection/>
    </xf>
    <xf numFmtId="0" fontId="22" fillId="0" borderId="0" xfId="66" applyFont="1">
      <alignment/>
      <protection/>
    </xf>
    <xf numFmtId="192" fontId="22" fillId="0" borderId="0" xfId="46" applyNumberFormat="1" applyFont="1" applyBorder="1" applyAlignment="1">
      <alignment/>
    </xf>
    <xf numFmtId="0" fontId="22" fillId="0" borderId="20" xfId="66" applyFont="1" applyBorder="1" applyAlignment="1">
      <alignment horizontal="right"/>
      <protection/>
    </xf>
    <xf numFmtId="0" fontId="22" fillId="0" borderId="20" xfId="66" applyFont="1" applyBorder="1" applyAlignment="1">
      <alignment horizontal="center"/>
      <protection/>
    </xf>
    <xf numFmtId="0" fontId="22" fillId="0" borderId="20" xfId="66" applyFont="1" applyBorder="1">
      <alignment/>
      <protection/>
    </xf>
    <xf numFmtId="0" fontId="22" fillId="0" borderId="26" xfId="66" applyFont="1" applyBorder="1">
      <alignment/>
      <protection/>
    </xf>
    <xf numFmtId="0" fontId="22" fillId="0" borderId="26" xfId="66" applyFont="1" applyBorder="1" applyAlignment="1">
      <alignment horizontal="center"/>
      <protection/>
    </xf>
    <xf numFmtId="0" fontId="22" fillId="0" borderId="0" xfId="66" applyNumberFormat="1" applyFont="1" applyBorder="1" applyAlignment="1">
      <alignment horizontal="center"/>
      <protection/>
    </xf>
    <xf numFmtId="0" fontId="22" fillId="0" borderId="0" xfId="66" applyFont="1" applyBorder="1" applyAlignment="1">
      <alignment horizontal="center"/>
      <protection/>
    </xf>
    <xf numFmtId="0" fontId="22" fillId="0" borderId="24" xfId="66" applyFont="1" applyBorder="1" applyAlignment="1">
      <alignment horizontal="left"/>
      <protection/>
    </xf>
    <xf numFmtId="0" fontId="22" fillId="0" borderId="26" xfId="66" applyFont="1" applyBorder="1" applyAlignment="1">
      <alignment horizontal="left"/>
      <protection/>
    </xf>
    <xf numFmtId="0" fontId="0" fillId="0" borderId="23" xfId="66" applyFont="1" applyBorder="1">
      <alignment/>
      <protection/>
    </xf>
    <xf numFmtId="0" fontId="0" fillId="0" borderId="0" xfId="66" applyFont="1" applyBorder="1">
      <alignment/>
      <protection/>
    </xf>
    <xf numFmtId="0" fontId="0" fillId="0" borderId="25" xfId="66" applyFont="1" applyBorder="1">
      <alignment/>
      <protection/>
    </xf>
    <xf numFmtId="0" fontId="26" fillId="0" borderId="0" xfId="66" applyFont="1" applyBorder="1" applyAlignment="1">
      <alignment horizontal="center"/>
      <protection/>
    </xf>
    <xf numFmtId="0" fontId="27" fillId="0" borderId="23" xfId="66" applyFont="1" applyBorder="1">
      <alignment/>
      <protection/>
    </xf>
    <xf numFmtId="0" fontId="27" fillId="0" borderId="0" xfId="66" applyFont="1" applyBorder="1">
      <alignment/>
      <protection/>
    </xf>
    <xf numFmtId="0" fontId="27" fillId="0" borderId="25" xfId="66" applyFont="1" applyBorder="1">
      <alignment/>
      <protection/>
    </xf>
    <xf numFmtId="0" fontId="27" fillId="0" borderId="0" xfId="66" applyFont="1">
      <alignment/>
      <protection/>
    </xf>
    <xf numFmtId="0" fontId="0" fillId="0" borderId="27" xfId="66" applyFont="1" applyBorder="1">
      <alignment/>
      <protection/>
    </xf>
    <xf numFmtId="0" fontId="0" fillId="0" borderId="24" xfId="66" applyFont="1" applyBorder="1">
      <alignment/>
      <protection/>
    </xf>
    <xf numFmtId="0" fontId="0" fillId="0" borderId="28" xfId="66" applyFont="1" applyBorder="1">
      <alignment/>
      <protection/>
    </xf>
    <xf numFmtId="192" fontId="29" fillId="0" borderId="0" xfId="46" applyNumberFormat="1" applyFont="1" applyAlignment="1">
      <alignment/>
    </xf>
    <xf numFmtId="192" fontId="29" fillId="0" borderId="0" xfId="46" applyNumberFormat="1" applyFont="1" applyBorder="1" applyAlignment="1">
      <alignment/>
    </xf>
    <xf numFmtId="192" fontId="29" fillId="0" borderId="0" xfId="46" applyNumberFormat="1" applyFont="1" applyAlignment="1">
      <alignment/>
    </xf>
    <xf numFmtId="192" fontId="23" fillId="33" borderId="13" xfId="46" applyNumberFormat="1" applyFont="1" applyFill="1" applyBorder="1" applyAlignment="1">
      <alignment horizontal="center"/>
    </xf>
    <xf numFmtId="192" fontId="23" fillId="33" borderId="13" xfId="46" applyNumberFormat="1" applyFont="1" applyFill="1" applyBorder="1" applyAlignment="1">
      <alignment/>
    </xf>
    <xf numFmtId="192" fontId="28" fillId="33" borderId="13" xfId="46" applyNumberFormat="1" applyFont="1" applyFill="1" applyBorder="1" applyAlignment="1">
      <alignment/>
    </xf>
    <xf numFmtId="192" fontId="33" fillId="33" borderId="13" xfId="46" applyNumberFormat="1" applyFont="1" applyFill="1" applyBorder="1" applyAlignment="1">
      <alignment horizontal="right"/>
    </xf>
    <xf numFmtId="192" fontId="28" fillId="33" borderId="0" xfId="46" applyNumberFormat="1" applyFont="1" applyFill="1" applyAlignment="1">
      <alignment horizontal="center"/>
    </xf>
    <xf numFmtId="192" fontId="0" fillId="33" borderId="0" xfId="46" applyNumberFormat="1" applyFont="1" applyFill="1" applyAlignment="1">
      <alignment/>
    </xf>
    <xf numFmtId="192" fontId="0" fillId="33" borderId="0" xfId="46" applyNumberFormat="1" applyFont="1" applyFill="1" applyAlignment="1">
      <alignment/>
    </xf>
    <xf numFmtId="192" fontId="30" fillId="33" borderId="0" xfId="46" applyNumberFormat="1" applyFont="1" applyFill="1" applyAlignment="1">
      <alignment/>
    </xf>
    <xf numFmtId="192" fontId="17" fillId="33" borderId="0" xfId="46" applyNumberFormat="1" applyFont="1" applyFill="1" applyAlignment="1">
      <alignment/>
    </xf>
    <xf numFmtId="192" fontId="28" fillId="33" borderId="0" xfId="46" applyNumberFormat="1" applyFont="1" applyFill="1" applyAlignment="1">
      <alignment/>
    </xf>
    <xf numFmtId="192" fontId="30" fillId="33" borderId="0" xfId="46" applyNumberFormat="1" applyFont="1" applyFill="1" applyBorder="1" applyAlignment="1">
      <alignment/>
    </xf>
    <xf numFmtId="192" fontId="3" fillId="33" borderId="0" xfId="46" applyNumberFormat="1" applyFont="1" applyFill="1" applyAlignment="1">
      <alignment/>
    </xf>
    <xf numFmtId="192" fontId="8" fillId="33" borderId="0" xfId="46" applyNumberFormat="1" applyFont="1" applyFill="1" applyAlignment="1">
      <alignment horizontal="center"/>
    </xf>
    <xf numFmtId="192" fontId="8" fillId="33" borderId="0" xfId="46" applyNumberFormat="1" applyFont="1" applyFill="1" applyAlignment="1">
      <alignment/>
    </xf>
    <xf numFmtId="192" fontId="32" fillId="33" borderId="0" xfId="46" applyNumberFormat="1" applyFont="1" applyFill="1" applyBorder="1" applyAlignment="1">
      <alignment horizontal="center"/>
    </xf>
    <xf numFmtId="192" fontId="30" fillId="33" borderId="0" xfId="46" applyNumberFormat="1" applyFont="1" applyFill="1" applyAlignment="1">
      <alignment/>
    </xf>
    <xf numFmtId="192" fontId="27" fillId="33" borderId="0" xfId="46" applyNumberFormat="1" applyFont="1" applyFill="1" applyBorder="1" applyAlignment="1">
      <alignment horizontal="center"/>
    </xf>
    <xf numFmtId="192" fontId="23" fillId="33" borderId="0" xfId="46" applyNumberFormat="1" applyFont="1" applyFill="1" applyAlignment="1">
      <alignment horizontal="center" vertical="center"/>
    </xf>
    <xf numFmtId="192" fontId="28" fillId="33" borderId="29" xfId="46" applyNumberFormat="1" applyFont="1" applyFill="1" applyBorder="1" applyAlignment="1">
      <alignment horizontal="center" vertical="center" wrapText="1"/>
    </xf>
    <xf numFmtId="192" fontId="28" fillId="33" borderId="30" xfId="46" applyNumberFormat="1" applyFont="1" applyFill="1" applyBorder="1" applyAlignment="1">
      <alignment horizontal="center" vertical="center" wrapText="1"/>
    </xf>
    <xf numFmtId="192" fontId="28" fillId="33" borderId="31" xfId="46" applyNumberFormat="1" applyFont="1" applyFill="1" applyBorder="1" applyAlignment="1">
      <alignment horizontal="center" vertical="center" wrapText="1"/>
    </xf>
    <xf numFmtId="192" fontId="28" fillId="33" borderId="32" xfId="46" applyNumberFormat="1" applyFont="1" applyFill="1" applyBorder="1" applyAlignment="1">
      <alignment horizontal="center" vertical="center" wrapText="1"/>
    </xf>
    <xf numFmtId="192" fontId="28" fillId="33" borderId="33" xfId="46" applyNumberFormat="1" applyFont="1" applyFill="1" applyBorder="1" applyAlignment="1">
      <alignment/>
    </xf>
    <xf numFmtId="192" fontId="31" fillId="33" borderId="33" xfId="46" applyNumberFormat="1" applyFont="1" applyFill="1" applyBorder="1" applyAlignment="1">
      <alignment horizontal="center" vertical="center"/>
    </xf>
    <xf numFmtId="192" fontId="28" fillId="33" borderId="33" xfId="46" applyNumberFormat="1" applyFont="1" applyFill="1" applyBorder="1" applyAlignment="1">
      <alignment horizontal="center" vertical="center" wrapText="1"/>
    </xf>
    <xf numFmtId="192" fontId="17" fillId="33" borderId="34" xfId="46" applyNumberFormat="1" applyFont="1" applyFill="1" applyBorder="1" applyAlignment="1">
      <alignment horizontal="center"/>
    </xf>
    <xf numFmtId="192" fontId="23" fillId="33" borderId="26" xfId="46" applyNumberFormat="1" applyFont="1" applyFill="1" applyBorder="1" applyAlignment="1">
      <alignment horizontal="center"/>
    </xf>
    <xf numFmtId="192" fontId="23" fillId="33" borderId="35" xfId="46" applyNumberFormat="1" applyFont="1" applyFill="1" applyBorder="1" applyAlignment="1">
      <alignment/>
    </xf>
    <xf numFmtId="192" fontId="23" fillId="33" borderId="13" xfId="46" applyNumberFormat="1" applyFont="1" applyFill="1" applyBorder="1" applyAlignment="1">
      <alignment vertical="center"/>
    </xf>
    <xf numFmtId="192" fontId="23" fillId="33" borderId="13" xfId="46" applyNumberFormat="1" applyFont="1" applyFill="1" applyBorder="1" applyAlignment="1">
      <alignment/>
    </xf>
    <xf numFmtId="192" fontId="23" fillId="33" borderId="36" xfId="46" applyNumberFormat="1" applyFont="1" applyFill="1" applyBorder="1" applyAlignment="1">
      <alignment horizontal="center"/>
    </xf>
    <xf numFmtId="192" fontId="33" fillId="33" borderId="13" xfId="46" applyNumberFormat="1" applyFont="1" applyFill="1" applyBorder="1" applyAlignment="1">
      <alignment/>
    </xf>
    <xf numFmtId="192" fontId="28" fillId="33" borderId="0" xfId="46" applyNumberFormat="1" applyFont="1" applyFill="1" applyAlignment="1">
      <alignment/>
    </xf>
    <xf numFmtId="192" fontId="23" fillId="33" borderId="37" xfId="46" applyNumberFormat="1" applyFont="1" applyFill="1" applyBorder="1" applyAlignment="1">
      <alignment horizontal="center"/>
    </xf>
    <xf numFmtId="192" fontId="34" fillId="33" borderId="13" xfId="46" applyNumberFormat="1" applyFont="1" applyFill="1" applyBorder="1" applyAlignment="1">
      <alignment/>
    </xf>
    <xf numFmtId="192" fontId="34" fillId="33" borderId="13" xfId="46" applyNumberFormat="1" applyFont="1" applyFill="1" applyBorder="1" applyAlignment="1">
      <alignment/>
    </xf>
    <xf numFmtId="192" fontId="35" fillId="33" borderId="13" xfId="46" applyNumberFormat="1" applyFont="1" applyFill="1" applyBorder="1" applyAlignment="1">
      <alignment/>
    </xf>
    <xf numFmtId="192" fontId="35" fillId="33" borderId="13" xfId="46" applyNumberFormat="1" applyFont="1" applyFill="1" applyBorder="1" applyAlignment="1">
      <alignment horizontal="right"/>
    </xf>
    <xf numFmtId="192" fontId="23" fillId="33" borderId="38" xfId="46" applyNumberFormat="1" applyFont="1" applyFill="1" applyBorder="1" applyAlignment="1">
      <alignment horizontal="center"/>
    </xf>
    <xf numFmtId="192" fontId="23" fillId="33" borderId="13" xfId="46" applyNumberFormat="1" applyFont="1" applyFill="1" applyBorder="1" applyAlignment="1">
      <alignment horizontal="left"/>
    </xf>
    <xf numFmtId="192" fontId="23" fillId="33" borderId="37" xfId="46" applyNumberFormat="1" applyFont="1" applyFill="1" applyBorder="1" applyAlignment="1">
      <alignment/>
    </xf>
    <xf numFmtId="192" fontId="23" fillId="33" borderId="37" xfId="46" applyNumberFormat="1" applyFont="1" applyFill="1" applyBorder="1" applyAlignment="1">
      <alignment/>
    </xf>
    <xf numFmtId="192" fontId="33" fillId="33" borderId="37" xfId="46" applyNumberFormat="1" applyFont="1" applyFill="1" applyBorder="1" applyAlignment="1">
      <alignment horizontal="right"/>
    </xf>
    <xf numFmtId="192" fontId="23" fillId="33" borderId="39" xfId="46" applyNumberFormat="1" applyFont="1" applyFill="1" applyBorder="1" applyAlignment="1">
      <alignment horizontal="center"/>
    </xf>
    <xf numFmtId="192" fontId="33" fillId="33" borderId="40" xfId="46" applyNumberFormat="1" applyFont="1" applyFill="1" applyBorder="1" applyAlignment="1">
      <alignment vertical="center"/>
    </xf>
    <xf numFmtId="192" fontId="31" fillId="33" borderId="0" xfId="46" applyNumberFormat="1" applyFont="1" applyFill="1" applyAlignment="1">
      <alignment/>
    </xf>
    <xf numFmtId="192" fontId="37" fillId="33" borderId="0" xfId="46" applyNumberFormat="1" applyFont="1" applyFill="1" applyAlignment="1">
      <alignment/>
    </xf>
    <xf numFmtId="192" fontId="38" fillId="33" borderId="0" xfId="46" applyNumberFormat="1" applyFont="1" applyFill="1" applyAlignment="1">
      <alignment/>
    </xf>
    <xf numFmtId="192" fontId="28" fillId="33" borderId="41" xfId="46" applyNumberFormat="1" applyFont="1" applyFill="1" applyBorder="1" applyAlignment="1">
      <alignment/>
    </xf>
    <xf numFmtId="192" fontId="28" fillId="33" borderId="42" xfId="46" applyNumberFormat="1" applyFont="1" applyFill="1" applyBorder="1" applyAlignment="1">
      <alignment/>
    </xf>
    <xf numFmtId="192" fontId="28" fillId="33" borderId="43" xfId="46" applyNumberFormat="1" applyFont="1" applyFill="1" applyBorder="1" applyAlignment="1">
      <alignment/>
    </xf>
    <xf numFmtId="192" fontId="28" fillId="33" borderId="44" xfId="46" applyNumberFormat="1" applyFont="1" applyFill="1" applyBorder="1" applyAlignment="1">
      <alignment/>
    </xf>
    <xf numFmtId="192" fontId="28" fillId="33" borderId="45" xfId="46" applyNumberFormat="1" applyFont="1" applyFill="1" applyBorder="1" applyAlignment="1">
      <alignment horizontal="center"/>
    </xf>
    <xf numFmtId="192" fontId="28" fillId="33" borderId="38" xfId="46" applyNumberFormat="1" applyFont="1" applyFill="1" applyBorder="1" applyAlignment="1">
      <alignment horizontal="center"/>
    </xf>
    <xf numFmtId="192" fontId="28" fillId="33" borderId="38" xfId="46" applyNumberFormat="1" applyFont="1" applyFill="1" applyBorder="1" applyAlignment="1">
      <alignment/>
    </xf>
    <xf numFmtId="192" fontId="28" fillId="33" borderId="38" xfId="46" applyNumberFormat="1" applyFont="1" applyFill="1" applyBorder="1" applyAlignment="1">
      <alignment/>
    </xf>
    <xf numFmtId="192" fontId="0" fillId="33" borderId="38" xfId="46" applyNumberFormat="1" applyFont="1" applyFill="1" applyBorder="1" applyAlignment="1">
      <alignment/>
    </xf>
    <xf numFmtId="192" fontId="0" fillId="33" borderId="46" xfId="46" applyNumberFormat="1" applyFont="1" applyFill="1" applyBorder="1" applyAlignment="1">
      <alignment/>
    </xf>
    <xf numFmtId="192" fontId="0" fillId="33" borderId="47" xfId="46" applyNumberFormat="1" applyFont="1" applyFill="1" applyBorder="1" applyAlignment="1">
      <alignment horizontal="center"/>
    </xf>
    <xf numFmtId="192" fontId="0" fillId="33" borderId="13" xfId="46" applyNumberFormat="1" applyFont="1" applyFill="1" applyBorder="1" applyAlignment="1">
      <alignment horizontal="center"/>
    </xf>
    <xf numFmtId="192" fontId="0" fillId="33" borderId="13" xfId="46" applyNumberFormat="1" applyFont="1" applyFill="1" applyBorder="1" applyAlignment="1">
      <alignment/>
    </xf>
    <xf numFmtId="192" fontId="0" fillId="33" borderId="13" xfId="46" applyNumberFormat="1" applyFont="1" applyFill="1" applyBorder="1" applyAlignment="1">
      <alignment/>
    </xf>
    <xf numFmtId="192" fontId="0" fillId="33" borderId="48" xfId="46" applyNumberFormat="1" applyFont="1" applyFill="1" applyBorder="1" applyAlignment="1">
      <alignment horizontal="center"/>
    </xf>
    <xf numFmtId="192" fontId="28" fillId="33" borderId="34" xfId="46" applyNumberFormat="1" applyFont="1" applyFill="1" applyBorder="1" applyAlignment="1">
      <alignment horizontal="left"/>
    </xf>
    <xf numFmtId="192" fontId="28" fillId="33" borderId="26" xfId="46" applyNumberFormat="1" applyFont="1" applyFill="1" applyBorder="1" applyAlignment="1">
      <alignment horizontal="center"/>
    </xf>
    <xf numFmtId="192" fontId="28" fillId="33" borderId="26" xfId="46" applyNumberFormat="1" applyFont="1" applyFill="1" applyBorder="1" applyAlignment="1">
      <alignment/>
    </xf>
    <xf numFmtId="192" fontId="28" fillId="33" borderId="35" xfId="46" applyNumberFormat="1" applyFont="1" applyFill="1" applyBorder="1" applyAlignment="1">
      <alignment/>
    </xf>
    <xf numFmtId="192" fontId="0" fillId="33" borderId="34" xfId="46" applyNumberFormat="1" applyFont="1" applyFill="1" applyBorder="1" applyAlignment="1">
      <alignment/>
    </xf>
    <xf numFmtId="192" fontId="0" fillId="33" borderId="35" xfId="46" applyNumberFormat="1" applyFont="1" applyFill="1" applyBorder="1" applyAlignment="1">
      <alignment/>
    </xf>
    <xf numFmtId="192" fontId="28" fillId="33" borderId="13" xfId="46" applyNumberFormat="1" applyFont="1" applyFill="1" applyBorder="1" applyAlignment="1">
      <alignment horizontal="center"/>
    </xf>
    <xf numFmtId="192" fontId="28" fillId="33" borderId="13" xfId="46" applyNumberFormat="1" applyFont="1" applyFill="1" applyBorder="1" applyAlignment="1">
      <alignment/>
    </xf>
    <xf numFmtId="192" fontId="66" fillId="0" borderId="0" xfId="47" applyNumberFormat="1" applyFont="1" applyAlignment="1">
      <alignment/>
    </xf>
    <xf numFmtId="192" fontId="81" fillId="0" borderId="49" xfId="47" applyNumberFormat="1" applyFont="1" applyBorder="1" applyAlignment="1">
      <alignment/>
    </xf>
    <xf numFmtId="192" fontId="81" fillId="0" borderId="50" xfId="47" applyNumberFormat="1" applyFont="1" applyBorder="1" applyAlignment="1">
      <alignment horizontal="center"/>
    </xf>
    <xf numFmtId="192" fontId="81" fillId="0" borderId="50" xfId="47" applyNumberFormat="1" applyFont="1" applyBorder="1" applyAlignment="1">
      <alignment/>
    </xf>
    <xf numFmtId="192" fontId="81" fillId="0" borderId="51" xfId="47" applyNumberFormat="1" applyFont="1" applyBorder="1" applyAlignment="1">
      <alignment/>
    </xf>
    <xf numFmtId="192" fontId="81" fillId="0" borderId="47" xfId="47" applyNumberFormat="1" applyFont="1" applyBorder="1" applyAlignment="1">
      <alignment/>
    </xf>
    <xf numFmtId="192" fontId="81" fillId="0" borderId="13" xfId="47" applyNumberFormat="1" applyFont="1" applyBorder="1" applyAlignment="1">
      <alignment/>
    </xf>
    <xf numFmtId="192" fontId="66" fillId="0" borderId="47" xfId="47" applyNumberFormat="1" applyFont="1" applyBorder="1" applyAlignment="1">
      <alignment/>
    </xf>
    <xf numFmtId="192" fontId="66" fillId="0" borderId="13" xfId="47" applyNumberFormat="1" applyFont="1" applyBorder="1" applyAlignment="1">
      <alignment/>
    </xf>
    <xf numFmtId="192" fontId="62" fillId="0" borderId="13" xfId="47" applyNumberFormat="1" applyFont="1" applyBorder="1" applyAlignment="1">
      <alignment/>
    </xf>
    <xf numFmtId="192" fontId="82" fillId="0" borderId="13" xfId="47" applyNumberFormat="1" applyFont="1" applyBorder="1" applyAlignment="1">
      <alignment/>
    </xf>
    <xf numFmtId="192" fontId="62" fillId="0" borderId="13" xfId="47" applyNumberFormat="1" applyFont="1" applyBorder="1" applyAlignment="1">
      <alignment/>
    </xf>
    <xf numFmtId="43" fontId="66" fillId="0" borderId="0" xfId="47" applyNumberFormat="1" applyFont="1" applyAlignment="1">
      <alignment/>
    </xf>
    <xf numFmtId="192" fontId="81" fillId="0" borderId="52" xfId="47" applyNumberFormat="1" applyFont="1" applyBorder="1" applyAlignment="1">
      <alignment/>
    </xf>
    <xf numFmtId="192" fontId="81" fillId="0" borderId="53" xfId="47" applyNumberFormat="1" applyFont="1" applyBorder="1" applyAlignment="1">
      <alignment/>
    </xf>
    <xf numFmtId="192" fontId="66" fillId="0" borderId="53" xfId="47" applyNumberFormat="1" applyFont="1" applyBorder="1" applyAlignment="1">
      <alignment/>
    </xf>
    <xf numFmtId="192" fontId="28" fillId="33" borderId="30" xfId="46" applyNumberFormat="1" applyFont="1" applyFill="1" applyBorder="1" applyAlignment="1">
      <alignment horizontal="center" vertical="center" wrapText="1"/>
    </xf>
    <xf numFmtId="192" fontId="28" fillId="33" borderId="32" xfId="46" applyNumberFormat="1" applyFont="1" applyFill="1" applyBorder="1" applyAlignment="1">
      <alignment horizontal="center" vertical="center" wrapText="1"/>
    </xf>
    <xf numFmtId="192" fontId="23" fillId="33" borderId="37" xfId="46" applyNumberFormat="1" applyFont="1" applyFill="1" applyBorder="1" applyAlignment="1">
      <alignment horizontal="center"/>
    </xf>
    <xf numFmtId="192" fontId="28" fillId="33" borderId="29" xfId="46" applyNumberFormat="1" applyFont="1" applyFill="1" applyBorder="1" applyAlignment="1">
      <alignment horizontal="center" vertical="center" wrapText="1"/>
    </xf>
    <xf numFmtId="192" fontId="28" fillId="33" borderId="31" xfId="46" applyNumberFormat="1" applyFont="1" applyFill="1" applyBorder="1" applyAlignment="1">
      <alignment horizontal="center" vertical="center" wrapText="1"/>
    </xf>
    <xf numFmtId="192" fontId="23" fillId="33" borderId="25" xfId="46" applyNumberFormat="1" applyFont="1" applyFill="1" applyBorder="1" applyAlignment="1">
      <alignment horizontal="center"/>
    </xf>
    <xf numFmtId="192" fontId="23" fillId="33" borderId="21" xfId="46" applyNumberFormat="1" applyFont="1" applyFill="1" applyBorder="1" applyAlignment="1">
      <alignment/>
    </xf>
    <xf numFmtId="192" fontId="33" fillId="33" borderId="36" xfId="46" applyNumberFormat="1" applyFont="1" applyFill="1" applyBorder="1" applyAlignment="1">
      <alignment horizontal="right"/>
    </xf>
    <xf numFmtId="192" fontId="23" fillId="33" borderId="54" xfId="46" applyNumberFormat="1" applyFont="1" applyFill="1" applyBorder="1" applyAlignment="1">
      <alignment horizontal="center"/>
    </xf>
    <xf numFmtId="192" fontId="33" fillId="33" borderId="31" xfId="46" applyNumberFormat="1" applyFont="1" applyFill="1" applyBorder="1" applyAlignment="1">
      <alignment vertical="center"/>
    </xf>
    <xf numFmtId="192" fontId="29" fillId="33" borderId="0" xfId="46" applyNumberFormat="1" applyFont="1" applyFill="1" applyAlignment="1">
      <alignment/>
    </xf>
    <xf numFmtId="192" fontId="29" fillId="33" borderId="0" xfId="46" applyNumberFormat="1" applyFont="1" applyFill="1" applyBorder="1" applyAlignment="1">
      <alignment/>
    </xf>
    <xf numFmtId="192" fontId="29" fillId="33" borderId="0" xfId="46" applyNumberFormat="1" applyFont="1" applyFill="1" applyAlignment="1">
      <alignment/>
    </xf>
    <xf numFmtId="192" fontId="28" fillId="33" borderId="0" xfId="46" applyNumberFormat="1" applyFont="1" applyFill="1" applyBorder="1" applyAlignment="1">
      <alignment/>
    </xf>
    <xf numFmtId="192" fontId="31" fillId="33" borderId="0" xfId="46" applyNumberFormat="1" applyFont="1" applyFill="1" applyBorder="1" applyAlignment="1">
      <alignment horizontal="center" vertical="center"/>
    </xf>
    <xf numFmtId="192" fontId="28" fillId="33" borderId="0" xfId="46" applyNumberFormat="1" applyFont="1" applyFill="1" applyBorder="1" applyAlignment="1">
      <alignment horizontal="center" vertical="center" wrapText="1"/>
    </xf>
    <xf numFmtId="192" fontId="17" fillId="33" borderId="13" xfId="46" applyNumberFormat="1" applyFont="1" applyFill="1" applyBorder="1" applyAlignment="1">
      <alignment horizontal="center"/>
    </xf>
    <xf numFmtId="192" fontId="28" fillId="33" borderId="37" xfId="46" applyNumberFormat="1" applyFont="1" applyFill="1" applyBorder="1" applyAlignment="1">
      <alignment/>
    </xf>
    <xf numFmtId="192" fontId="33" fillId="33" borderId="37" xfId="46" applyNumberFormat="1" applyFont="1" applyFill="1" applyBorder="1" applyAlignment="1">
      <alignment/>
    </xf>
    <xf numFmtId="192" fontId="36" fillId="33" borderId="40" xfId="46" applyNumberFormat="1" applyFont="1" applyFill="1" applyBorder="1" applyAlignment="1">
      <alignment/>
    </xf>
    <xf numFmtId="192" fontId="27" fillId="33" borderId="0" xfId="46" applyNumberFormat="1" applyFont="1" applyFill="1" applyAlignment="1">
      <alignment/>
    </xf>
    <xf numFmtId="192" fontId="28" fillId="33" borderId="0" xfId="46" applyNumberFormat="1" applyFont="1" applyFill="1" applyBorder="1" applyAlignment="1">
      <alignment horizontal="center"/>
    </xf>
    <xf numFmtId="192" fontId="0" fillId="33" borderId="0" xfId="46" applyNumberFormat="1" applyFont="1" applyFill="1" applyBorder="1" applyAlignment="1">
      <alignment/>
    </xf>
    <xf numFmtId="192" fontId="31" fillId="33" borderId="0" xfId="46" applyNumberFormat="1" applyFont="1" applyFill="1" applyBorder="1" applyAlignment="1">
      <alignment/>
    </xf>
    <xf numFmtId="192" fontId="83" fillId="33" borderId="0" xfId="46" applyNumberFormat="1" applyFont="1" applyFill="1" applyAlignment="1">
      <alignment/>
    </xf>
    <xf numFmtId="192" fontId="0" fillId="33" borderId="0" xfId="46" applyNumberFormat="1" applyFont="1" applyFill="1" applyBorder="1" applyAlignment="1">
      <alignment/>
    </xf>
    <xf numFmtId="192" fontId="83" fillId="33" borderId="0" xfId="46" applyNumberFormat="1" applyFont="1" applyFill="1" applyBorder="1" applyAlignment="1">
      <alignment/>
    </xf>
    <xf numFmtId="192" fontId="0" fillId="33" borderId="0" xfId="46" applyNumberFormat="1" applyFont="1" applyFill="1" applyBorder="1" applyAlignment="1">
      <alignment horizontal="right"/>
    </xf>
    <xf numFmtId="192" fontId="64" fillId="0" borderId="0" xfId="47" applyNumberFormat="1" applyFont="1" applyAlignment="1">
      <alignment/>
    </xf>
    <xf numFmtId="192" fontId="6" fillId="0" borderId="55" xfId="51" applyNumberFormat="1" applyFont="1" applyBorder="1" applyAlignment="1">
      <alignment/>
    </xf>
    <xf numFmtId="192" fontId="11" fillId="0" borderId="13" xfId="51" applyNumberFormat="1" applyFont="1" applyBorder="1" applyAlignment="1">
      <alignment/>
    </xf>
    <xf numFmtId="192" fontId="6" fillId="0" borderId="13" xfId="51" applyNumberFormat="1" applyFont="1" applyBorder="1" applyAlignment="1">
      <alignment/>
    </xf>
    <xf numFmtId="192" fontId="5" fillId="0" borderId="55" xfId="51" applyNumberFormat="1" applyFont="1" applyBorder="1" applyAlignment="1">
      <alignment/>
    </xf>
    <xf numFmtId="192" fontId="7" fillId="0" borderId="13" xfId="51" applyNumberFormat="1" applyFont="1" applyBorder="1" applyAlignment="1">
      <alignment/>
    </xf>
    <xf numFmtId="192" fontId="6" fillId="0" borderId="56" xfId="51" applyNumberFormat="1" applyFont="1" applyBorder="1" applyAlignment="1">
      <alignment/>
    </xf>
    <xf numFmtId="192" fontId="11" fillId="0" borderId="56" xfId="51" applyNumberFormat="1" applyFont="1" applyBorder="1" applyAlignment="1">
      <alignment/>
    </xf>
    <xf numFmtId="192" fontId="3" fillId="0" borderId="0" xfId="77" applyNumberFormat="1" applyFont="1" applyBorder="1" applyAlignment="1">
      <alignment/>
    </xf>
    <xf numFmtId="192" fontId="3" fillId="0" borderId="0" xfId="51" applyNumberFormat="1" applyFont="1" applyBorder="1" applyAlignment="1">
      <alignment/>
    </xf>
    <xf numFmtId="43" fontId="3" fillId="0" borderId="0" xfId="51" applyNumberFormat="1" applyFont="1" applyBorder="1" applyAlignment="1">
      <alignment/>
    </xf>
    <xf numFmtId="192" fontId="8" fillId="0" borderId="0" xfId="51" applyNumberFormat="1" applyFont="1" applyBorder="1" applyAlignment="1">
      <alignment/>
    </xf>
    <xf numFmtId="43" fontId="39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92" fontId="0" fillId="0" borderId="0" xfId="0" applyNumberFormat="1" applyAlignment="1">
      <alignment/>
    </xf>
    <xf numFmtId="1" fontId="3" fillId="0" borderId="18" xfId="0" applyNumberFormat="1" applyFont="1" applyBorder="1" applyAlignment="1">
      <alignment horizontal="center"/>
    </xf>
    <xf numFmtId="1" fontId="3" fillId="0" borderId="5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192" fontId="6" fillId="33" borderId="13" xfId="51" applyNumberFormat="1" applyFont="1" applyFill="1" applyBorder="1" applyAlignment="1">
      <alignment/>
    </xf>
    <xf numFmtId="192" fontId="11" fillId="33" borderId="13" xfId="51" applyNumberFormat="1" applyFont="1" applyFill="1" applyBorder="1" applyAlignment="1">
      <alignment/>
    </xf>
    <xf numFmtId="192" fontId="6" fillId="33" borderId="13" xfId="51" applyNumberFormat="1" applyFont="1" applyFill="1" applyBorder="1" applyAlignment="1">
      <alignment horizontal="right"/>
    </xf>
    <xf numFmtId="192" fontId="31" fillId="0" borderId="13" xfId="50" applyNumberFormat="1" applyFont="1" applyBorder="1" applyAlignment="1">
      <alignment vertical="top"/>
    </xf>
    <xf numFmtId="0" fontId="66" fillId="0" borderId="0" xfId="71">
      <alignment/>
      <protection/>
    </xf>
    <xf numFmtId="192" fontId="29" fillId="0" borderId="0" xfId="52" applyNumberFormat="1" applyFont="1" applyAlignment="1">
      <alignment/>
    </xf>
    <xf numFmtId="192" fontId="29" fillId="0" borderId="0" xfId="52" applyNumberFormat="1" applyFont="1" applyBorder="1" applyAlignment="1">
      <alignment/>
    </xf>
    <xf numFmtId="0" fontId="40" fillId="0" borderId="0" xfId="71" applyFont="1" applyBorder="1" applyAlignment="1">
      <alignment vertical="center"/>
      <protection/>
    </xf>
    <xf numFmtId="192" fontId="84" fillId="0" borderId="0" xfId="47" applyNumberFormat="1" applyFont="1" applyAlignment="1">
      <alignment/>
    </xf>
    <xf numFmtId="0" fontId="66" fillId="0" borderId="0" xfId="71" applyBorder="1">
      <alignment/>
      <protection/>
    </xf>
    <xf numFmtId="0" fontId="40" fillId="0" borderId="0" xfId="71" applyFont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/>
      <protection/>
    </xf>
    <xf numFmtId="0" fontId="0" fillId="0" borderId="0" xfId="71" applyFont="1" applyBorder="1">
      <alignment/>
      <protection/>
    </xf>
    <xf numFmtId="192" fontId="29" fillId="0" borderId="0" xfId="52" applyNumberFormat="1" applyFont="1" applyAlignment="1">
      <alignment/>
    </xf>
    <xf numFmtId="0" fontId="42" fillId="0" borderId="0" xfId="71" applyFont="1" applyBorder="1">
      <alignment/>
      <protection/>
    </xf>
    <xf numFmtId="0" fontId="42" fillId="0" borderId="0" xfId="71" applyFont="1" applyBorder="1" applyAlignment="1">
      <alignment/>
      <protection/>
    </xf>
    <xf numFmtId="0" fontId="42" fillId="0" borderId="0" xfId="71" applyFont="1" applyFill="1" applyBorder="1">
      <alignment/>
      <protection/>
    </xf>
    <xf numFmtId="0" fontId="43" fillId="0" borderId="0" xfId="71" applyFont="1" applyBorder="1" applyAlignment="1">
      <alignment horizontal="right" vertical="center"/>
      <protection/>
    </xf>
    <xf numFmtId="0" fontId="43" fillId="0" borderId="0" xfId="71" applyFont="1" applyBorder="1" applyAlignment="1">
      <alignment vertical="center"/>
      <protection/>
    </xf>
    <xf numFmtId="0" fontId="42" fillId="0" borderId="0" xfId="71" applyFont="1" applyBorder="1" applyAlignment="1">
      <alignment horizontal="right" vertical="center"/>
      <protection/>
    </xf>
    <xf numFmtId="0" fontId="0" fillId="0" borderId="0" xfId="71" applyFont="1" applyBorder="1" applyAlignment="1">
      <alignment horizontal="right"/>
      <protection/>
    </xf>
    <xf numFmtId="0" fontId="0" fillId="0" borderId="0" xfId="71" applyFont="1" applyFill="1" applyBorder="1">
      <alignment/>
      <protection/>
    </xf>
    <xf numFmtId="21" fontId="22" fillId="0" borderId="0" xfId="66" applyNumberFormat="1" applyFont="1" applyBorder="1" applyAlignment="1">
      <alignment horizontal="left"/>
      <protection/>
    </xf>
    <xf numFmtId="0" fontId="22" fillId="0" borderId="0" xfId="66" applyFont="1" applyBorder="1" applyAlignment="1">
      <alignment horizontal="left"/>
      <protection/>
    </xf>
    <xf numFmtId="46" fontId="22" fillId="0" borderId="0" xfId="66" applyNumberFormat="1" applyFont="1" applyBorder="1" applyAlignment="1">
      <alignment horizontal="left"/>
      <protection/>
    </xf>
    <xf numFmtId="0" fontId="25" fillId="0" borderId="23" xfId="66" applyFont="1" applyBorder="1" applyAlignment="1">
      <alignment horizontal="center"/>
      <protection/>
    </xf>
    <xf numFmtId="0" fontId="25" fillId="0" borderId="0" xfId="66" applyFont="1" applyBorder="1" applyAlignment="1">
      <alignment horizontal="center"/>
      <protection/>
    </xf>
    <xf numFmtId="0" fontId="25" fillId="0" borderId="25" xfId="66" applyFont="1" applyBorder="1" applyAlignment="1">
      <alignment horizontal="center"/>
      <protection/>
    </xf>
    <xf numFmtId="0" fontId="22" fillId="0" borderId="0" xfId="66" applyFont="1" applyBorder="1" applyAlignment="1">
      <alignment horizontal="center"/>
      <protection/>
    </xf>
    <xf numFmtId="0" fontId="22" fillId="0" borderId="24" xfId="66" applyFont="1" applyBorder="1" applyAlignment="1">
      <alignment horizontal="center"/>
      <protection/>
    </xf>
    <xf numFmtId="0" fontId="22" fillId="0" borderId="26" xfId="66" applyFont="1" applyBorder="1" applyAlignment="1">
      <alignment horizontal="center"/>
      <protection/>
    </xf>
    <xf numFmtId="192" fontId="31" fillId="33" borderId="22" xfId="46" applyNumberFormat="1" applyFont="1" applyFill="1" applyBorder="1" applyAlignment="1">
      <alignment horizontal="center"/>
    </xf>
    <xf numFmtId="192" fontId="31" fillId="33" borderId="37" xfId="46" applyNumberFormat="1" applyFont="1" applyFill="1" applyBorder="1" applyAlignment="1">
      <alignment horizontal="center"/>
    </xf>
    <xf numFmtId="192" fontId="31" fillId="33" borderId="58" xfId="46" applyNumberFormat="1" applyFont="1" applyFill="1" applyBorder="1" applyAlignment="1">
      <alignment horizontal="center"/>
    </xf>
    <xf numFmtId="192" fontId="31" fillId="33" borderId="34" xfId="46" applyNumberFormat="1" applyFont="1" applyFill="1" applyBorder="1" applyAlignment="1">
      <alignment horizontal="center" vertical="center"/>
    </xf>
    <xf numFmtId="192" fontId="31" fillId="33" borderId="35" xfId="46" applyNumberFormat="1" applyFont="1" applyFill="1" applyBorder="1" applyAlignment="1">
      <alignment horizontal="center" vertical="center"/>
    </xf>
    <xf numFmtId="192" fontId="28" fillId="33" borderId="41" xfId="46" applyNumberFormat="1" applyFont="1" applyFill="1" applyBorder="1" applyAlignment="1">
      <alignment horizontal="center" vertical="center"/>
    </xf>
    <xf numFmtId="192" fontId="28" fillId="33" borderId="42" xfId="46" applyNumberFormat="1" applyFont="1" applyFill="1" applyBorder="1" applyAlignment="1">
      <alignment horizontal="center" vertical="center"/>
    </xf>
    <xf numFmtId="192" fontId="28" fillId="33" borderId="59" xfId="46" applyNumberFormat="1" applyFont="1" applyFill="1" applyBorder="1" applyAlignment="1">
      <alignment horizontal="center" vertical="center"/>
    </xf>
    <xf numFmtId="192" fontId="28" fillId="33" borderId="43" xfId="46" applyNumberFormat="1" applyFont="1" applyFill="1" applyBorder="1" applyAlignment="1">
      <alignment horizontal="center" vertical="center"/>
    </xf>
    <xf numFmtId="192" fontId="28" fillId="33" borderId="44" xfId="46" applyNumberFormat="1" applyFont="1" applyFill="1" applyBorder="1" applyAlignment="1">
      <alignment horizontal="center" vertical="center"/>
    </xf>
    <xf numFmtId="192" fontId="28" fillId="33" borderId="54" xfId="46" applyNumberFormat="1" applyFont="1" applyFill="1" applyBorder="1" applyAlignment="1">
      <alignment horizontal="center" vertical="center"/>
    </xf>
    <xf numFmtId="192" fontId="31" fillId="33" borderId="59" xfId="46" applyNumberFormat="1" applyFont="1" applyFill="1" applyBorder="1" applyAlignment="1">
      <alignment horizontal="center" vertical="center"/>
    </xf>
    <xf numFmtId="192" fontId="31" fillId="33" borderId="54" xfId="46" applyNumberFormat="1" applyFont="1" applyFill="1" applyBorder="1" applyAlignment="1">
      <alignment horizontal="center" vertical="center"/>
    </xf>
    <xf numFmtId="192" fontId="23" fillId="33" borderId="22" xfId="46" applyNumberFormat="1" applyFont="1" applyFill="1" applyBorder="1" applyAlignment="1">
      <alignment horizontal="center"/>
    </xf>
    <xf numFmtId="192" fontId="23" fillId="33" borderId="37" xfId="46" applyNumberFormat="1" applyFont="1" applyFill="1" applyBorder="1" applyAlignment="1">
      <alignment horizontal="center"/>
    </xf>
    <xf numFmtId="192" fontId="23" fillId="33" borderId="58" xfId="46" applyNumberFormat="1" applyFont="1" applyFill="1" applyBorder="1" applyAlignment="1">
      <alignment horizontal="center"/>
    </xf>
    <xf numFmtId="192" fontId="84" fillId="0" borderId="0" xfId="47" applyNumberFormat="1" applyFont="1" applyAlignment="1">
      <alignment horizontal="center"/>
    </xf>
    <xf numFmtId="192" fontId="66" fillId="0" borderId="0" xfId="47" applyNumberFormat="1" applyFont="1" applyAlignment="1">
      <alignment horizontal="center"/>
    </xf>
    <xf numFmtId="192" fontId="31" fillId="33" borderId="29" xfId="46" applyNumberFormat="1" applyFont="1" applyFill="1" applyBorder="1" applyAlignment="1">
      <alignment horizontal="center" vertical="center"/>
    </xf>
    <xf numFmtId="192" fontId="31" fillId="33" borderId="31" xfId="46" applyNumberFormat="1" applyFont="1" applyFill="1" applyBorder="1" applyAlignment="1">
      <alignment horizontal="center" vertical="center"/>
    </xf>
    <xf numFmtId="192" fontId="28" fillId="33" borderId="30" xfId="46" applyNumberFormat="1" applyFont="1" applyFill="1" applyBorder="1" applyAlignment="1">
      <alignment horizontal="center" vertical="center" wrapText="1"/>
    </xf>
    <xf numFmtId="192" fontId="28" fillId="33" borderId="32" xfId="46" applyNumberFormat="1" applyFont="1" applyFill="1" applyBorder="1" applyAlignment="1">
      <alignment horizontal="center" vertical="center" wrapText="1"/>
    </xf>
    <xf numFmtId="192" fontId="28" fillId="33" borderId="29" xfId="46" applyNumberFormat="1" applyFont="1" applyFill="1" applyBorder="1" applyAlignment="1">
      <alignment horizontal="center" vertical="center" wrapText="1"/>
    </xf>
    <xf numFmtId="192" fontId="28" fillId="33" borderId="31" xfId="46" applyNumberFormat="1" applyFont="1" applyFill="1" applyBorder="1" applyAlignment="1">
      <alignment horizontal="center" vertical="center" wrapText="1"/>
    </xf>
    <xf numFmtId="192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1" fillId="0" borderId="0" xfId="71" applyFont="1" applyBorder="1" applyAlignment="1">
      <alignment horizontal="center"/>
      <protection/>
    </xf>
    <xf numFmtId="0" fontId="44" fillId="0" borderId="0" xfId="71" applyFont="1" applyBorder="1" applyAlignment="1">
      <alignment horizontal="center"/>
      <protection/>
    </xf>
    <xf numFmtId="0" fontId="27" fillId="0" borderId="0" xfId="71" applyFont="1" applyBorder="1" applyAlignment="1">
      <alignment horizont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5 2" xfId="50"/>
    <cellStyle name="Comma 6" xfId="51"/>
    <cellStyle name="Comma 7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rmal 5" xfId="70"/>
    <cellStyle name="Normal 6" xfId="71"/>
    <cellStyle name="Normale_BILANCIO FKT 1997" xfId="72"/>
    <cellStyle name="Note" xfId="73"/>
    <cellStyle name="Output" xfId="74"/>
    <cellStyle name="Percent" xfId="75"/>
    <cellStyle name="Percent 2" xfId="76"/>
    <cellStyle name="Percent 3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56"/>
  <sheetViews>
    <sheetView zoomScalePageLayoutView="0" workbookViewId="0" topLeftCell="A16">
      <selection activeCell="H17" sqref="H17"/>
    </sheetView>
  </sheetViews>
  <sheetFormatPr defaultColWidth="9.140625" defaultRowHeight="12.75"/>
  <cols>
    <col min="1" max="1" width="5.140625" style="65" customWidth="1"/>
    <col min="2" max="3" width="9.140625" style="65" customWidth="1"/>
    <col min="4" max="4" width="9.28125" style="65" customWidth="1"/>
    <col min="5" max="5" width="11.421875" style="65" customWidth="1"/>
    <col min="6" max="6" width="12.8515625" style="65" customWidth="1"/>
    <col min="7" max="7" width="5.421875" style="65" customWidth="1"/>
    <col min="8" max="9" width="9.140625" style="65" customWidth="1"/>
    <col min="10" max="10" width="3.140625" style="65" customWidth="1"/>
    <col min="11" max="11" width="9.140625" style="65" customWidth="1"/>
    <col min="12" max="12" width="1.8515625" style="65" customWidth="1"/>
    <col min="13" max="13" width="5.140625" style="65" customWidth="1"/>
    <col min="14" max="16" width="0" style="65" hidden="1" customWidth="1"/>
    <col min="17" max="17" width="43.57421875" style="65" hidden="1" customWidth="1"/>
    <col min="18" max="18" width="18.00390625" style="65" hidden="1" customWidth="1"/>
    <col min="19" max="19" width="12.00390625" style="65" hidden="1" customWidth="1"/>
    <col min="20" max="20" width="1.8515625" style="65" hidden="1" customWidth="1"/>
    <col min="21" max="21" width="6.421875" style="65" hidden="1" customWidth="1"/>
    <col min="22" max="23" width="0" style="65" hidden="1" customWidth="1"/>
    <col min="24" max="24" width="39.00390625" style="65" hidden="1" customWidth="1"/>
    <col min="25" max="25" width="18.00390625" style="65" hidden="1" customWidth="1"/>
    <col min="26" max="26" width="14.57421875" style="65" hidden="1" customWidth="1"/>
    <col min="27" max="27" width="0" style="65" hidden="1" customWidth="1"/>
    <col min="28" max="28" width="42.7109375" style="65" hidden="1" customWidth="1"/>
    <col min="29" max="29" width="21.421875" style="65" hidden="1" customWidth="1"/>
    <col min="30" max="30" width="22.7109375" style="65" hidden="1" customWidth="1"/>
    <col min="31" max="31" width="0" style="65" hidden="1" customWidth="1"/>
    <col min="32" max="16384" width="9.140625" style="65" customWidth="1"/>
  </cols>
  <sheetData>
    <row r="1" ht="6.75" customHeight="1"/>
    <row r="2" spans="2:30" ht="15">
      <c r="B2" s="66"/>
      <c r="C2" s="67"/>
      <c r="D2" s="67"/>
      <c r="E2" s="67"/>
      <c r="F2" s="67"/>
      <c r="G2" s="67"/>
      <c r="H2" s="67"/>
      <c r="I2" s="67"/>
      <c r="J2" s="67"/>
      <c r="K2" s="68"/>
      <c r="N2" s="105"/>
      <c r="O2" s="105"/>
      <c r="P2" s="106"/>
      <c r="Q2" s="107"/>
      <c r="R2" s="198" t="s">
        <v>185</v>
      </c>
      <c r="S2" s="108"/>
      <c r="U2" s="105"/>
      <c r="V2" s="105"/>
      <c r="W2" s="106"/>
      <c r="X2" s="107"/>
      <c r="Y2" s="98" t="s">
        <v>185</v>
      </c>
      <c r="Z2" s="108"/>
      <c r="AA2" s="172"/>
      <c r="AB2" s="172"/>
      <c r="AC2" s="172"/>
      <c r="AD2" s="98" t="s">
        <v>185</v>
      </c>
    </row>
    <row r="3" spans="2:30" s="76" customFormat="1" ht="19.5" customHeight="1">
      <c r="B3" s="69"/>
      <c r="C3" s="70" t="s">
        <v>52</v>
      </c>
      <c r="D3" s="70"/>
      <c r="E3" s="70"/>
      <c r="F3" s="71" t="s">
        <v>189</v>
      </c>
      <c r="G3" s="72"/>
      <c r="H3" s="73"/>
      <c r="I3" s="74"/>
      <c r="J3" s="70"/>
      <c r="K3" s="75"/>
      <c r="N3" s="109"/>
      <c r="O3" s="273" t="s">
        <v>70</v>
      </c>
      <c r="P3" s="274"/>
      <c r="Q3" s="110" t="s">
        <v>71</v>
      </c>
      <c r="R3" s="199" t="s">
        <v>184</v>
      </c>
      <c r="S3" s="111"/>
      <c r="U3" s="109"/>
      <c r="V3" s="273" t="s">
        <v>111</v>
      </c>
      <c r="W3" s="274"/>
      <c r="X3" s="110" t="s">
        <v>71</v>
      </c>
      <c r="Y3" s="99" t="s">
        <v>184</v>
      </c>
      <c r="Z3" s="111"/>
      <c r="AA3" s="172"/>
      <c r="AB3" s="286" t="s">
        <v>147</v>
      </c>
      <c r="AC3" s="286"/>
      <c r="AD3" s="99" t="s">
        <v>184</v>
      </c>
    </row>
    <row r="4" spans="2:30" s="76" customFormat="1" ht="13.5" customHeight="1">
      <c r="B4" s="69"/>
      <c r="C4" s="70" t="s">
        <v>53</v>
      </c>
      <c r="D4" s="70"/>
      <c r="E4" s="70"/>
      <c r="F4" s="77" t="s">
        <v>190</v>
      </c>
      <c r="G4" s="78"/>
      <c r="H4" s="79"/>
      <c r="I4" s="80"/>
      <c r="J4" s="80"/>
      <c r="K4" s="75"/>
      <c r="N4" s="113"/>
      <c r="O4" s="113"/>
      <c r="P4" s="112"/>
      <c r="Q4" s="112"/>
      <c r="R4" s="198" t="s">
        <v>72</v>
      </c>
      <c r="S4" s="108"/>
      <c r="U4" s="113"/>
      <c r="V4" s="113"/>
      <c r="W4" s="112"/>
      <c r="X4" s="112"/>
      <c r="Y4" s="98" t="s">
        <v>72</v>
      </c>
      <c r="Z4" s="108"/>
      <c r="AA4" s="172"/>
      <c r="AB4" s="287" t="s">
        <v>148</v>
      </c>
      <c r="AC4" s="287"/>
      <c r="AD4" s="98" t="s">
        <v>72</v>
      </c>
    </row>
    <row r="5" spans="2:30" s="76" customFormat="1" ht="13.5" customHeight="1">
      <c r="B5" s="69"/>
      <c r="C5" s="70" t="s">
        <v>54</v>
      </c>
      <c r="D5" s="70"/>
      <c r="E5" s="70"/>
      <c r="F5" s="81" t="s">
        <v>191</v>
      </c>
      <c r="G5" s="74"/>
      <c r="H5" s="74"/>
      <c r="I5" s="74"/>
      <c r="J5" s="74"/>
      <c r="K5" s="75"/>
      <c r="N5" s="114"/>
      <c r="O5" s="114"/>
      <c r="P5" s="114"/>
      <c r="Q5" s="114"/>
      <c r="R5" s="198" t="s">
        <v>73</v>
      </c>
      <c r="S5" s="108"/>
      <c r="U5" s="114"/>
      <c r="V5" s="114"/>
      <c r="W5" s="114"/>
      <c r="X5" s="114"/>
      <c r="Y5" s="98" t="s">
        <v>73</v>
      </c>
      <c r="Z5" s="108"/>
      <c r="AA5" s="172"/>
      <c r="AB5" s="172"/>
      <c r="AC5" s="172"/>
      <c r="AD5" s="98" t="s">
        <v>73</v>
      </c>
    </row>
    <row r="6" spans="2:30" s="76" customFormat="1" ht="13.5" customHeight="1" thickBot="1">
      <c r="B6" s="69"/>
      <c r="C6" s="70"/>
      <c r="D6" s="70"/>
      <c r="E6" s="70"/>
      <c r="F6" s="70"/>
      <c r="G6" s="70"/>
      <c r="H6" s="82"/>
      <c r="I6" s="82" t="s">
        <v>55</v>
      </c>
      <c r="J6" s="80"/>
      <c r="K6" s="75"/>
      <c r="N6" s="113"/>
      <c r="O6" s="113"/>
      <c r="P6" s="112"/>
      <c r="Q6" s="115"/>
      <c r="R6" s="200" t="s">
        <v>74</v>
      </c>
      <c r="S6" s="116"/>
      <c r="U6" s="113"/>
      <c r="V6" s="113"/>
      <c r="W6" s="112"/>
      <c r="X6" s="115"/>
      <c r="Y6" s="100" t="s">
        <v>74</v>
      </c>
      <c r="Z6" s="116"/>
      <c r="AA6" s="172"/>
      <c r="AB6" s="172"/>
      <c r="AC6" s="172"/>
      <c r="AD6" s="100" t="s">
        <v>74</v>
      </c>
    </row>
    <row r="7" spans="2:30" s="76" customFormat="1" ht="13.5" customHeight="1">
      <c r="B7" s="69"/>
      <c r="C7" s="70" t="s">
        <v>56</v>
      </c>
      <c r="D7" s="70"/>
      <c r="E7" s="70"/>
      <c r="F7" s="73">
        <v>2014</v>
      </c>
      <c r="G7" s="83"/>
      <c r="H7" s="70"/>
      <c r="I7" s="70"/>
      <c r="J7" s="70"/>
      <c r="K7" s="75"/>
      <c r="N7" s="114"/>
      <c r="O7" s="114"/>
      <c r="P7" s="114"/>
      <c r="Q7" s="117" t="s">
        <v>75</v>
      </c>
      <c r="R7" s="112"/>
      <c r="S7" s="112"/>
      <c r="U7" s="114"/>
      <c r="V7" s="114"/>
      <c r="W7" s="114"/>
      <c r="X7" s="117" t="s">
        <v>75</v>
      </c>
      <c r="Y7" s="112"/>
      <c r="Z7" s="112"/>
      <c r="AA7" s="173" t="s">
        <v>29</v>
      </c>
      <c r="AB7" s="174" t="s">
        <v>149</v>
      </c>
      <c r="AC7" s="175" t="s">
        <v>150</v>
      </c>
      <c r="AD7" s="176" t="s">
        <v>151</v>
      </c>
    </row>
    <row r="8" spans="2:30" s="76" customFormat="1" ht="13.5" customHeight="1" thickBot="1">
      <c r="B8" s="69"/>
      <c r="C8" s="70" t="s">
        <v>57</v>
      </c>
      <c r="D8" s="70"/>
      <c r="E8" s="70"/>
      <c r="F8" s="82"/>
      <c r="G8" s="84"/>
      <c r="H8" s="70"/>
      <c r="I8" s="70"/>
      <c r="J8" s="70"/>
      <c r="K8" s="75"/>
      <c r="N8" s="113"/>
      <c r="O8" s="113"/>
      <c r="P8" s="113"/>
      <c r="Q8" s="113"/>
      <c r="R8" s="113"/>
      <c r="S8" s="118" t="s">
        <v>76</v>
      </c>
      <c r="U8" s="113"/>
      <c r="V8" s="113"/>
      <c r="W8" s="113"/>
      <c r="X8" s="113"/>
      <c r="Y8" s="113"/>
      <c r="Z8" s="118" t="s">
        <v>76</v>
      </c>
      <c r="AA8" s="177" t="s">
        <v>82</v>
      </c>
      <c r="AB8" s="178" t="s">
        <v>152</v>
      </c>
      <c r="AC8" s="178">
        <f>AC9+AC10</f>
        <v>3396540</v>
      </c>
      <c r="AD8" s="178">
        <f>AD9+AD10</f>
        <v>0</v>
      </c>
    </row>
    <row r="9" spans="2:30" s="76" customFormat="1" ht="13.5" customHeight="1">
      <c r="B9" s="69"/>
      <c r="C9" s="70"/>
      <c r="D9" s="70"/>
      <c r="E9" s="70"/>
      <c r="F9" s="70"/>
      <c r="G9" s="70"/>
      <c r="H9" s="70"/>
      <c r="I9" s="70"/>
      <c r="J9" s="70"/>
      <c r="K9" s="75"/>
      <c r="N9" s="275" t="s">
        <v>77</v>
      </c>
      <c r="O9" s="276"/>
      <c r="P9" s="277"/>
      <c r="Q9" s="288" t="s">
        <v>78</v>
      </c>
      <c r="R9" s="191" t="s">
        <v>79</v>
      </c>
      <c r="S9" s="188" t="s">
        <v>79</v>
      </c>
      <c r="U9" s="275" t="s">
        <v>77</v>
      </c>
      <c r="V9" s="276"/>
      <c r="W9" s="277"/>
      <c r="X9" s="281" t="s">
        <v>112</v>
      </c>
      <c r="Y9" s="191" t="s">
        <v>79</v>
      </c>
      <c r="Z9" s="188" t="s">
        <v>79</v>
      </c>
      <c r="AA9" s="179"/>
      <c r="AB9" s="180" t="s">
        <v>153</v>
      </c>
      <c r="AC9" s="180">
        <v>0</v>
      </c>
      <c r="AD9" s="180">
        <v>0</v>
      </c>
    </row>
    <row r="10" spans="2:30" s="76" customFormat="1" ht="13.5" customHeight="1" thickBot="1">
      <c r="B10" s="69"/>
      <c r="C10" s="70" t="s">
        <v>58</v>
      </c>
      <c r="D10" s="70"/>
      <c r="E10" s="70"/>
      <c r="F10" s="85" t="s">
        <v>193</v>
      </c>
      <c r="G10" s="85"/>
      <c r="H10" s="85"/>
      <c r="I10" s="85"/>
      <c r="J10" s="85"/>
      <c r="K10" s="75"/>
      <c r="N10" s="278"/>
      <c r="O10" s="279"/>
      <c r="P10" s="280"/>
      <c r="Q10" s="289"/>
      <c r="R10" s="192" t="s">
        <v>80</v>
      </c>
      <c r="S10" s="189" t="s">
        <v>81</v>
      </c>
      <c r="U10" s="278"/>
      <c r="V10" s="279"/>
      <c r="W10" s="280"/>
      <c r="X10" s="282"/>
      <c r="Y10" s="192" t="s">
        <v>80</v>
      </c>
      <c r="Z10" s="189" t="s">
        <v>81</v>
      </c>
      <c r="AA10" s="179"/>
      <c r="AB10" s="180" t="s">
        <v>154</v>
      </c>
      <c r="AC10" s="181">
        <v>3396540</v>
      </c>
      <c r="AD10" s="180">
        <v>0</v>
      </c>
    </row>
    <row r="11" spans="2:30" s="76" customFormat="1" ht="13.5" customHeight="1">
      <c r="B11" s="69"/>
      <c r="C11" s="70"/>
      <c r="D11" s="70"/>
      <c r="E11" s="70"/>
      <c r="F11" s="86"/>
      <c r="G11" s="86"/>
      <c r="H11" s="86"/>
      <c r="I11" s="86"/>
      <c r="J11" s="86"/>
      <c r="K11" s="75"/>
      <c r="N11" s="201"/>
      <c r="O11" s="201"/>
      <c r="P11" s="201"/>
      <c r="Q11" s="202"/>
      <c r="R11" s="203"/>
      <c r="S11" s="203"/>
      <c r="U11" s="123"/>
      <c r="V11" s="123"/>
      <c r="W11" s="123"/>
      <c r="X11" s="124"/>
      <c r="Y11" s="125"/>
      <c r="Z11" s="125"/>
      <c r="AA11" s="179"/>
      <c r="AB11" s="180" t="s">
        <v>155</v>
      </c>
      <c r="AC11" s="180"/>
      <c r="AD11" s="180"/>
    </row>
    <row r="12" spans="2:30" s="76" customFormat="1" ht="13.5" customHeight="1">
      <c r="B12" s="69"/>
      <c r="C12" s="70"/>
      <c r="D12" s="70"/>
      <c r="E12" s="70"/>
      <c r="F12" s="86"/>
      <c r="G12" s="86"/>
      <c r="H12" s="86"/>
      <c r="I12" s="86"/>
      <c r="J12" s="86"/>
      <c r="K12" s="75"/>
      <c r="N12" s="126" t="s">
        <v>82</v>
      </c>
      <c r="O12" s="127"/>
      <c r="P12" s="128"/>
      <c r="Q12" s="103" t="s">
        <v>83</v>
      </c>
      <c r="R12" s="132">
        <f>R13+R16+R20</f>
        <v>1656259.91</v>
      </c>
      <c r="S12" s="132">
        <f>S13+S16+S20</f>
        <v>0</v>
      </c>
      <c r="U12" s="126" t="s">
        <v>82</v>
      </c>
      <c r="V12" s="127"/>
      <c r="W12" s="128"/>
      <c r="X12" s="129" t="s">
        <v>113</v>
      </c>
      <c r="Y12" s="130">
        <f>Y13+Y16</f>
        <v>238110</v>
      </c>
      <c r="Z12" s="130">
        <f>Z13+Z16</f>
        <v>0</v>
      </c>
      <c r="AA12" s="177" t="s">
        <v>156</v>
      </c>
      <c r="AB12" s="178" t="s">
        <v>157</v>
      </c>
      <c r="AC12" s="178">
        <f>AC13+AC17+AC20+AC21+AC31</f>
        <v>230840.76</v>
      </c>
      <c r="AD12" s="178">
        <f>AD13+AD17+AD20+AD21+AD31</f>
        <v>0</v>
      </c>
    </row>
    <row r="13" spans="2:30" ht="15">
      <c r="B13" s="87"/>
      <c r="C13" s="88"/>
      <c r="D13" s="88"/>
      <c r="E13" s="88"/>
      <c r="F13" s="88"/>
      <c r="G13" s="88"/>
      <c r="H13" s="88"/>
      <c r="I13" s="88"/>
      <c r="J13" s="88"/>
      <c r="K13" s="89"/>
      <c r="N13" s="190"/>
      <c r="O13" s="101">
        <v>1</v>
      </c>
      <c r="P13" s="102"/>
      <c r="Q13" s="103" t="s">
        <v>84</v>
      </c>
      <c r="R13" s="104">
        <f>R14+R15</f>
        <v>1656259.91</v>
      </c>
      <c r="S13" s="104">
        <f>S14+S15</f>
        <v>0</v>
      </c>
      <c r="U13" s="131"/>
      <c r="V13" s="101">
        <v>2</v>
      </c>
      <c r="W13" s="102"/>
      <c r="X13" s="130" t="s">
        <v>114</v>
      </c>
      <c r="Y13" s="132">
        <f>SUM(Y14:Y15)</f>
        <v>0</v>
      </c>
      <c r="Z13" s="132">
        <f>SUM(Z14:Z15)</f>
        <v>0</v>
      </c>
      <c r="AA13" s="179">
        <v>1</v>
      </c>
      <c r="AB13" s="180" t="s">
        <v>158</v>
      </c>
      <c r="AC13" s="180">
        <f>AC14+AC15+AC16</f>
        <v>0</v>
      </c>
      <c r="AD13" s="180">
        <f>AD14+AD15+AD16</f>
        <v>0</v>
      </c>
    </row>
    <row r="14" spans="2:30" ht="15">
      <c r="B14" s="87"/>
      <c r="C14" s="88"/>
      <c r="D14" s="88"/>
      <c r="E14" s="88"/>
      <c r="F14" s="88"/>
      <c r="G14" s="88"/>
      <c r="H14" s="88"/>
      <c r="I14" s="88"/>
      <c r="J14" s="88"/>
      <c r="K14" s="89"/>
      <c r="N14" s="131"/>
      <c r="O14" s="101"/>
      <c r="P14" s="102"/>
      <c r="Q14" s="103" t="s">
        <v>85</v>
      </c>
      <c r="R14" s="104">
        <v>1656259.91</v>
      </c>
      <c r="S14" s="104">
        <v>0</v>
      </c>
      <c r="U14" s="131"/>
      <c r="V14" s="190"/>
      <c r="W14" s="135"/>
      <c r="X14" s="136" t="s">
        <v>115</v>
      </c>
      <c r="Y14" s="137">
        <v>0</v>
      </c>
      <c r="Z14" s="137">
        <v>0</v>
      </c>
      <c r="AA14" s="179"/>
      <c r="AB14" s="180" t="s">
        <v>159</v>
      </c>
      <c r="AC14" s="180">
        <v>0</v>
      </c>
      <c r="AD14" s="180">
        <v>0</v>
      </c>
    </row>
    <row r="15" spans="2:30" ht="15">
      <c r="B15" s="87"/>
      <c r="C15" s="88"/>
      <c r="D15" s="88"/>
      <c r="E15" s="88"/>
      <c r="F15" s="88"/>
      <c r="G15" s="88"/>
      <c r="H15" s="88"/>
      <c r="I15" s="88"/>
      <c r="J15" s="88"/>
      <c r="K15" s="89"/>
      <c r="N15" s="131"/>
      <c r="O15" s="101"/>
      <c r="P15" s="102"/>
      <c r="Q15" s="103" t="s">
        <v>86</v>
      </c>
      <c r="R15" s="104">
        <v>0</v>
      </c>
      <c r="S15" s="104">
        <v>0</v>
      </c>
      <c r="U15" s="131"/>
      <c r="V15" s="131"/>
      <c r="W15" s="135"/>
      <c r="X15" s="136" t="s">
        <v>116</v>
      </c>
      <c r="Y15" s="137">
        <v>0</v>
      </c>
      <c r="Z15" s="137">
        <v>0</v>
      </c>
      <c r="AA15" s="179"/>
      <c r="AB15" s="180" t="s">
        <v>160</v>
      </c>
      <c r="AC15" s="182">
        <v>0</v>
      </c>
      <c r="AD15" s="182">
        <v>0</v>
      </c>
    </row>
    <row r="16" spans="2:30" ht="15">
      <c r="B16" s="87"/>
      <c r="C16" s="88"/>
      <c r="D16" s="88"/>
      <c r="E16" s="88"/>
      <c r="F16" s="88"/>
      <c r="G16" s="88"/>
      <c r="H16" s="88"/>
      <c r="I16" s="88"/>
      <c r="J16" s="88"/>
      <c r="K16" s="89"/>
      <c r="N16" s="131"/>
      <c r="O16" s="101">
        <v>2</v>
      </c>
      <c r="P16" s="135"/>
      <c r="Q16" s="103" t="s">
        <v>87</v>
      </c>
      <c r="R16" s="132">
        <f>SUM(R17:R19)</f>
        <v>0</v>
      </c>
      <c r="S16" s="132">
        <f>SUM(S17:S19)</f>
        <v>0</v>
      </c>
      <c r="U16" s="131"/>
      <c r="V16" s="101">
        <v>3</v>
      </c>
      <c r="W16" s="102"/>
      <c r="X16" s="130" t="s">
        <v>117</v>
      </c>
      <c r="Y16" s="132">
        <f>SUM(Y17:Y25)</f>
        <v>238110</v>
      </c>
      <c r="Z16" s="132">
        <f>SUM(Z17:Z25)</f>
        <v>0</v>
      </c>
      <c r="AA16" s="179"/>
      <c r="AB16" s="180" t="s">
        <v>161</v>
      </c>
      <c r="AC16" s="180">
        <v>0</v>
      </c>
      <c r="AD16" s="180">
        <v>0</v>
      </c>
    </row>
    <row r="17" spans="2:30" ht="15">
      <c r="B17" s="87"/>
      <c r="C17" s="88"/>
      <c r="D17" s="88"/>
      <c r="E17" s="88"/>
      <c r="F17" s="88"/>
      <c r="G17" s="88"/>
      <c r="H17" s="88"/>
      <c r="I17" s="88"/>
      <c r="J17" s="88"/>
      <c r="K17" s="89"/>
      <c r="N17" s="131"/>
      <c r="O17" s="190"/>
      <c r="P17" s="135" t="s">
        <v>88</v>
      </c>
      <c r="Q17" s="162" t="s">
        <v>89</v>
      </c>
      <c r="R17" s="137">
        <v>0</v>
      </c>
      <c r="S17" s="137">
        <v>0</v>
      </c>
      <c r="U17" s="131"/>
      <c r="V17" s="190"/>
      <c r="W17" s="135"/>
      <c r="X17" s="136" t="s">
        <v>118</v>
      </c>
      <c r="Y17" s="137">
        <v>0</v>
      </c>
      <c r="Z17" s="137">
        <v>0</v>
      </c>
      <c r="AA17" s="179">
        <v>2</v>
      </c>
      <c r="AB17" s="180" t="s">
        <v>162</v>
      </c>
      <c r="AC17" s="183">
        <f>AC18+AC19</f>
        <v>51594</v>
      </c>
      <c r="AD17" s="180">
        <f>AD18+AD19</f>
        <v>0</v>
      </c>
    </row>
    <row r="18" spans="2:30" ht="15">
      <c r="B18" s="87"/>
      <c r="C18" s="88"/>
      <c r="D18" s="88"/>
      <c r="E18" s="88"/>
      <c r="F18" s="88"/>
      <c r="G18" s="88"/>
      <c r="H18" s="88"/>
      <c r="I18" s="88"/>
      <c r="J18" s="88"/>
      <c r="K18" s="89"/>
      <c r="N18" s="131"/>
      <c r="O18" s="131"/>
      <c r="P18" s="135" t="s">
        <v>90</v>
      </c>
      <c r="Q18" s="162" t="s">
        <v>91</v>
      </c>
      <c r="R18" s="137">
        <v>0</v>
      </c>
      <c r="S18" s="137">
        <v>0</v>
      </c>
      <c r="U18" s="131"/>
      <c r="V18" s="131"/>
      <c r="W18" s="135"/>
      <c r="X18" s="136" t="s">
        <v>119</v>
      </c>
      <c r="Y18" s="137">
        <v>0</v>
      </c>
      <c r="Z18" s="137">
        <v>0</v>
      </c>
      <c r="AA18" s="179"/>
      <c r="AB18" s="180" t="s">
        <v>163</v>
      </c>
      <c r="AC18" s="183">
        <v>0</v>
      </c>
      <c r="AD18" s="180">
        <v>0</v>
      </c>
    </row>
    <row r="19" spans="2:30" ht="15">
      <c r="B19" s="87"/>
      <c r="C19" s="88"/>
      <c r="D19" s="88"/>
      <c r="E19" s="88"/>
      <c r="F19" s="88"/>
      <c r="G19" s="88"/>
      <c r="H19" s="88"/>
      <c r="I19" s="88"/>
      <c r="J19" s="88"/>
      <c r="K19" s="89"/>
      <c r="N19" s="131"/>
      <c r="O19" s="131"/>
      <c r="P19" s="135" t="s">
        <v>92</v>
      </c>
      <c r="Q19" s="162" t="s">
        <v>93</v>
      </c>
      <c r="R19" s="137">
        <v>0</v>
      </c>
      <c r="S19" s="137">
        <v>0</v>
      </c>
      <c r="U19" s="131"/>
      <c r="V19" s="131"/>
      <c r="W19" s="135"/>
      <c r="X19" s="136" t="s">
        <v>120</v>
      </c>
      <c r="Y19" s="137">
        <v>17349</v>
      </c>
      <c r="Z19" s="137">
        <v>0</v>
      </c>
      <c r="AA19" s="179"/>
      <c r="AB19" s="180" t="s">
        <v>164</v>
      </c>
      <c r="AC19" s="183">
        <v>51594</v>
      </c>
      <c r="AD19" s="180">
        <v>0</v>
      </c>
    </row>
    <row r="20" spans="2:30" ht="15">
      <c r="B20" s="87"/>
      <c r="C20" s="88"/>
      <c r="D20" s="88"/>
      <c r="E20" s="88"/>
      <c r="F20" s="88"/>
      <c r="G20" s="88"/>
      <c r="H20" s="88"/>
      <c r="I20" s="88"/>
      <c r="J20" s="88"/>
      <c r="K20" s="89"/>
      <c r="N20" s="131"/>
      <c r="O20" s="101">
        <v>3</v>
      </c>
      <c r="P20" s="135"/>
      <c r="Q20" s="103" t="s">
        <v>94</v>
      </c>
      <c r="R20" s="132">
        <f>SUM(R21:R25)</f>
        <v>0</v>
      </c>
      <c r="S20" s="132">
        <f>SUM(S21:S25)</f>
        <v>0</v>
      </c>
      <c r="U20" s="131"/>
      <c r="V20" s="131"/>
      <c r="W20" s="135"/>
      <c r="X20" s="136" t="s">
        <v>121</v>
      </c>
      <c r="Y20" s="138">
        <v>0</v>
      </c>
      <c r="Z20" s="138">
        <v>0</v>
      </c>
      <c r="AA20" s="179">
        <v>3</v>
      </c>
      <c r="AB20" s="180" t="s">
        <v>165</v>
      </c>
      <c r="AC20" s="180">
        <v>0</v>
      </c>
      <c r="AD20" s="180">
        <v>0</v>
      </c>
    </row>
    <row r="21" spans="2:30" ht="15">
      <c r="B21" s="87"/>
      <c r="D21" s="88"/>
      <c r="E21" s="88"/>
      <c r="F21" s="88"/>
      <c r="G21" s="88"/>
      <c r="H21" s="88"/>
      <c r="I21" s="88"/>
      <c r="J21" s="88"/>
      <c r="K21" s="89"/>
      <c r="N21" s="131"/>
      <c r="O21" s="190"/>
      <c r="P21" s="135" t="s">
        <v>88</v>
      </c>
      <c r="Q21" s="162" t="s">
        <v>95</v>
      </c>
      <c r="R21" s="137">
        <v>0</v>
      </c>
      <c r="S21" s="137">
        <v>0</v>
      </c>
      <c r="U21" s="131"/>
      <c r="V21" s="131"/>
      <c r="W21" s="135"/>
      <c r="X21" s="136" t="s">
        <v>122</v>
      </c>
      <c r="Y21" s="138">
        <v>220761</v>
      </c>
      <c r="Z21" s="138">
        <v>0</v>
      </c>
      <c r="AA21" s="179">
        <v>4</v>
      </c>
      <c r="AB21" s="180" t="s">
        <v>166</v>
      </c>
      <c r="AC21" s="180">
        <f>AC22+AC23+AC24+AC25+AC26+AC27+AC28</f>
        <v>177810</v>
      </c>
      <c r="AD21" s="180">
        <f>AD22+AD23+AD24++AD29+AD30+AD25+AD26+AD27+AD28</f>
        <v>0</v>
      </c>
    </row>
    <row r="22" spans="2:30" ht="15">
      <c r="B22" s="87"/>
      <c r="C22" s="88"/>
      <c r="D22" s="88"/>
      <c r="E22" s="88"/>
      <c r="F22" s="88"/>
      <c r="G22" s="88"/>
      <c r="H22" s="88"/>
      <c r="I22" s="88"/>
      <c r="J22" s="88"/>
      <c r="K22" s="89"/>
      <c r="N22" s="131"/>
      <c r="O22" s="131"/>
      <c r="P22" s="135" t="s">
        <v>90</v>
      </c>
      <c r="Q22" s="162" t="s">
        <v>96</v>
      </c>
      <c r="R22" s="137">
        <v>0</v>
      </c>
      <c r="S22" s="137">
        <v>0</v>
      </c>
      <c r="U22" s="131"/>
      <c r="V22" s="131"/>
      <c r="W22" s="135"/>
      <c r="X22" s="136" t="s">
        <v>123</v>
      </c>
      <c r="Y22" s="138">
        <v>0</v>
      </c>
      <c r="Z22" s="138">
        <v>0</v>
      </c>
      <c r="AA22" s="179"/>
      <c r="AB22" s="180" t="s">
        <v>167</v>
      </c>
      <c r="AC22" s="180">
        <v>1821</v>
      </c>
      <c r="AD22" s="180">
        <v>0</v>
      </c>
    </row>
    <row r="23" spans="2:30" ht="15">
      <c r="B23" s="87"/>
      <c r="C23" s="88"/>
      <c r="D23" s="88"/>
      <c r="E23" s="88"/>
      <c r="F23" s="88"/>
      <c r="G23" s="88"/>
      <c r="H23" s="88"/>
      <c r="I23" s="88"/>
      <c r="J23" s="88"/>
      <c r="K23" s="89"/>
      <c r="N23" s="131"/>
      <c r="O23" s="131"/>
      <c r="P23" s="135" t="s">
        <v>92</v>
      </c>
      <c r="Q23" s="162" t="s">
        <v>97</v>
      </c>
      <c r="R23" s="137">
        <v>0</v>
      </c>
      <c r="S23" s="137">
        <v>0</v>
      </c>
      <c r="U23" s="131"/>
      <c r="V23" s="131"/>
      <c r="W23" s="135"/>
      <c r="X23" s="136" t="s">
        <v>124</v>
      </c>
      <c r="Y23" s="138">
        <v>0</v>
      </c>
      <c r="Z23" s="138">
        <v>0</v>
      </c>
      <c r="AA23" s="179"/>
      <c r="AB23" s="180" t="s">
        <v>168</v>
      </c>
      <c r="AC23" s="180">
        <v>0</v>
      </c>
      <c r="AD23" s="180">
        <v>0</v>
      </c>
    </row>
    <row r="24" spans="2:30" ht="15">
      <c r="B24" s="87"/>
      <c r="C24" s="88"/>
      <c r="D24" s="88"/>
      <c r="E24" s="88"/>
      <c r="F24" s="88"/>
      <c r="G24" s="88"/>
      <c r="H24" s="88"/>
      <c r="I24" s="88"/>
      <c r="J24" s="88"/>
      <c r="K24" s="89"/>
      <c r="N24" s="131"/>
      <c r="O24" s="131"/>
      <c r="P24" s="135" t="s">
        <v>98</v>
      </c>
      <c r="Q24" s="162" t="s">
        <v>99</v>
      </c>
      <c r="R24" s="137">
        <v>0</v>
      </c>
      <c r="S24" s="137">
        <v>0</v>
      </c>
      <c r="U24" s="131"/>
      <c r="V24" s="131"/>
      <c r="W24" s="135"/>
      <c r="X24" s="136" t="s">
        <v>125</v>
      </c>
      <c r="Y24" s="138">
        <v>0</v>
      </c>
      <c r="Z24" s="138">
        <v>0</v>
      </c>
      <c r="AA24" s="179"/>
      <c r="AB24" s="180" t="s">
        <v>169</v>
      </c>
      <c r="AC24" s="183">
        <v>173364</v>
      </c>
      <c r="AD24" s="183">
        <v>0</v>
      </c>
    </row>
    <row r="25" spans="2:30" ht="33.75">
      <c r="B25" s="264" t="s">
        <v>59</v>
      </c>
      <c r="C25" s="265"/>
      <c r="D25" s="265"/>
      <c r="E25" s="265"/>
      <c r="F25" s="265"/>
      <c r="G25" s="265"/>
      <c r="H25" s="265"/>
      <c r="I25" s="265"/>
      <c r="J25" s="265"/>
      <c r="K25" s="266"/>
      <c r="N25" s="131"/>
      <c r="O25" s="139"/>
      <c r="P25" s="135" t="s">
        <v>100</v>
      </c>
      <c r="Q25" s="162" t="s">
        <v>101</v>
      </c>
      <c r="R25" s="137">
        <v>0</v>
      </c>
      <c r="S25" s="137">
        <v>0</v>
      </c>
      <c r="U25" s="131"/>
      <c r="V25" s="139"/>
      <c r="W25" s="135"/>
      <c r="X25" s="136" t="s">
        <v>126</v>
      </c>
      <c r="Y25" s="138">
        <v>0</v>
      </c>
      <c r="Z25" s="138">
        <v>0</v>
      </c>
      <c r="AA25" s="179"/>
      <c r="AB25" s="180" t="s">
        <v>170</v>
      </c>
      <c r="AC25" s="180">
        <v>0</v>
      </c>
      <c r="AD25" s="180">
        <v>0</v>
      </c>
    </row>
    <row r="26" spans="2:30" ht="15.75">
      <c r="B26" s="87"/>
      <c r="C26" s="267" t="s">
        <v>187</v>
      </c>
      <c r="D26" s="267"/>
      <c r="E26" s="267"/>
      <c r="F26" s="267"/>
      <c r="G26" s="267"/>
      <c r="H26" s="267"/>
      <c r="I26" s="267"/>
      <c r="J26" s="267"/>
      <c r="K26" s="89"/>
      <c r="N26" s="204" t="s">
        <v>102</v>
      </c>
      <c r="O26" s="101"/>
      <c r="P26" s="102"/>
      <c r="Q26" s="103" t="s">
        <v>103</v>
      </c>
      <c r="R26" s="132">
        <f>R27+R32</f>
        <v>0</v>
      </c>
      <c r="S26" s="132">
        <f>S27+S32</f>
        <v>0</v>
      </c>
      <c r="U26" s="126" t="s">
        <v>102</v>
      </c>
      <c r="V26" s="127"/>
      <c r="W26" s="128"/>
      <c r="X26" s="129" t="s">
        <v>127</v>
      </c>
      <c r="Y26" s="132">
        <f>Y27+Y28+Y29+Y30</f>
        <v>0</v>
      </c>
      <c r="Z26" s="132">
        <f>Z27+Z28+Z29+Z30</f>
        <v>0</v>
      </c>
      <c r="AA26" s="179"/>
      <c r="AB26" s="180" t="s">
        <v>171</v>
      </c>
      <c r="AC26" s="182">
        <v>0</v>
      </c>
      <c r="AD26" s="182">
        <v>0</v>
      </c>
    </row>
    <row r="27" spans="2:30" ht="15">
      <c r="B27" s="87"/>
      <c r="C27" s="267" t="s">
        <v>60</v>
      </c>
      <c r="D27" s="267"/>
      <c r="E27" s="267"/>
      <c r="F27" s="267"/>
      <c r="G27" s="267"/>
      <c r="H27" s="267"/>
      <c r="I27" s="267"/>
      <c r="J27" s="267"/>
      <c r="K27" s="89"/>
      <c r="N27" s="131"/>
      <c r="O27" s="101">
        <v>4</v>
      </c>
      <c r="P27" s="102"/>
      <c r="Q27" s="103" t="s">
        <v>104</v>
      </c>
      <c r="R27" s="132">
        <f>SUM(R28:R31)</f>
        <v>0</v>
      </c>
      <c r="S27" s="132">
        <f>SUM(S28:S31)</f>
        <v>0</v>
      </c>
      <c r="U27" s="190"/>
      <c r="V27" s="101">
        <v>1</v>
      </c>
      <c r="W27" s="102"/>
      <c r="X27" s="130" t="s">
        <v>128</v>
      </c>
      <c r="Y27" s="132">
        <v>0</v>
      </c>
      <c r="Z27" s="132">
        <v>0</v>
      </c>
      <c r="AA27" s="179"/>
      <c r="AB27" s="180" t="s">
        <v>172</v>
      </c>
      <c r="AC27" s="180">
        <v>2625</v>
      </c>
      <c r="AD27" s="180">
        <v>0</v>
      </c>
    </row>
    <row r="28" spans="2:30" ht="15">
      <c r="B28" s="87"/>
      <c r="C28" s="88"/>
      <c r="D28" s="88"/>
      <c r="E28" s="88"/>
      <c r="F28" s="88"/>
      <c r="G28" s="88"/>
      <c r="H28" s="88"/>
      <c r="I28" s="88"/>
      <c r="J28" s="88"/>
      <c r="K28" s="89"/>
      <c r="N28" s="131"/>
      <c r="O28" s="190"/>
      <c r="P28" s="135" t="s">
        <v>88</v>
      </c>
      <c r="Q28" s="162" t="s">
        <v>105</v>
      </c>
      <c r="R28" s="137">
        <v>0</v>
      </c>
      <c r="S28" s="137">
        <v>0</v>
      </c>
      <c r="U28" s="131"/>
      <c r="V28" s="101">
        <v>2</v>
      </c>
      <c r="W28" s="102"/>
      <c r="X28" s="130" t="s">
        <v>129</v>
      </c>
      <c r="Y28" s="132">
        <v>0</v>
      </c>
      <c r="Z28" s="132">
        <v>0</v>
      </c>
      <c r="AA28" s="179"/>
      <c r="AB28" s="180" t="s">
        <v>173</v>
      </c>
      <c r="AC28" s="180">
        <v>0</v>
      </c>
      <c r="AD28" s="180">
        <v>0</v>
      </c>
    </row>
    <row r="29" spans="2:30" ht="15">
      <c r="B29" s="87"/>
      <c r="C29" s="88"/>
      <c r="D29" s="88"/>
      <c r="E29" s="88"/>
      <c r="F29" s="88"/>
      <c r="G29" s="88"/>
      <c r="H29" s="88"/>
      <c r="I29" s="88"/>
      <c r="J29" s="88"/>
      <c r="K29" s="89"/>
      <c r="N29" s="131"/>
      <c r="O29" s="131"/>
      <c r="P29" s="135" t="s">
        <v>90</v>
      </c>
      <c r="Q29" s="162" t="s">
        <v>106</v>
      </c>
      <c r="R29" s="137">
        <v>0</v>
      </c>
      <c r="S29" s="137">
        <v>0</v>
      </c>
      <c r="U29" s="131"/>
      <c r="V29" s="101">
        <v>3</v>
      </c>
      <c r="W29" s="102"/>
      <c r="X29" s="130" t="s">
        <v>130</v>
      </c>
      <c r="Y29" s="132"/>
      <c r="Z29" s="132"/>
      <c r="AA29" s="179"/>
      <c r="AB29" s="180" t="s">
        <v>174</v>
      </c>
      <c r="AC29" s="180">
        <v>16666</v>
      </c>
      <c r="AD29" s="180">
        <v>0</v>
      </c>
    </row>
    <row r="30" spans="2:30" ht="33.75">
      <c r="B30" s="87"/>
      <c r="C30" s="88"/>
      <c r="D30" s="88"/>
      <c r="E30" s="88"/>
      <c r="F30" s="90" t="s">
        <v>194</v>
      </c>
      <c r="G30" s="88"/>
      <c r="H30" s="88"/>
      <c r="I30" s="88"/>
      <c r="J30" s="88"/>
      <c r="K30" s="89"/>
      <c r="N30" s="131"/>
      <c r="O30" s="131"/>
      <c r="P30" s="135" t="s">
        <v>92</v>
      </c>
      <c r="Q30" s="162" t="s">
        <v>107</v>
      </c>
      <c r="R30" s="138">
        <v>0</v>
      </c>
      <c r="S30" s="138">
        <v>0</v>
      </c>
      <c r="U30" s="139"/>
      <c r="V30" s="101">
        <v>4</v>
      </c>
      <c r="W30" s="102"/>
      <c r="X30" s="130" t="s">
        <v>131</v>
      </c>
      <c r="Y30" s="132">
        <v>0</v>
      </c>
      <c r="Z30" s="132">
        <v>0</v>
      </c>
      <c r="AA30" s="179"/>
      <c r="AB30" s="180" t="s">
        <v>175</v>
      </c>
      <c r="AC30" s="180">
        <v>0</v>
      </c>
      <c r="AD30" s="180">
        <v>0</v>
      </c>
    </row>
    <row r="31" spans="2:30" ht="15.75">
      <c r="B31" s="87"/>
      <c r="C31" s="88"/>
      <c r="D31" s="88"/>
      <c r="E31" s="88"/>
      <c r="F31" s="88"/>
      <c r="G31" s="88"/>
      <c r="H31" s="88"/>
      <c r="I31" s="88"/>
      <c r="J31" s="88"/>
      <c r="K31" s="89"/>
      <c r="N31" s="131"/>
      <c r="O31" s="139"/>
      <c r="P31" s="135" t="s">
        <v>98</v>
      </c>
      <c r="Q31" s="162" t="s">
        <v>108</v>
      </c>
      <c r="R31" s="138">
        <v>0</v>
      </c>
      <c r="S31" s="138">
        <v>0</v>
      </c>
      <c r="U31" s="126" t="s">
        <v>132</v>
      </c>
      <c r="V31" s="127"/>
      <c r="W31" s="128"/>
      <c r="X31" s="129" t="s">
        <v>133</v>
      </c>
      <c r="Y31" s="132">
        <f>SUM(Y32:Y35)</f>
        <v>1418150</v>
      </c>
      <c r="Z31" s="132">
        <f>Z32+Z33+Z34</f>
        <v>0</v>
      </c>
      <c r="AA31" s="179">
        <v>5</v>
      </c>
      <c r="AB31" s="180" t="s">
        <v>176</v>
      </c>
      <c r="AC31" s="180">
        <f>AC32</f>
        <v>1436.76</v>
      </c>
      <c r="AD31" s="180">
        <f>AD32</f>
        <v>0</v>
      </c>
    </row>
    <row r="32" spans="2:30" ht="15.75" thickBot="1">
      <c r="B32" s="87"/>
      <c r="C32" s="88"/>
      <c r="D32" s="88"/>
      <c r="E32" s="88"/>
      <c r="F32" s="88"/>
      <c r="G32" s="88"/>
      <c r="H32" s="88"/>
      <c r="I32" s="88"/>
      <c r="J32" s="88"/>
      <c r="K32" s="89"/>
      <c r="N32" s="131"/>
      <c r="O32" s="190">
        <v>5</v>
      </c>
      <c r="P32" s="141"/>
      <c r="Q32" s="205" t="s">
        <v>109</v>
      </c>
      <c r="R32" s="206">
        <v>0</v>
      </c>
      <c r="S32" s="206">
        <v>0</v>
      </c>
      <c r="U32" s="131"/>
      <c r="V32" s="101">
        <v>1</v>
      </c>
      <c r="W32" s="102"/>
      <c r="X32" s="140" t="s">
        <v>134</v>
      </c>
      <c r="Y32" s="104">
        <f>Z32+Z34</f>
        <v>0</v>
      </c>
      <c r="Z32" s="104">
        <v>0</v>
      </c>
      <c r="AA32" s="179"/>
      <c r="AB32" s="180" t="s">
        <v>177</v>
      </c>
      <c r="AC32" s="180">
        <f>900+2*299-4.1-24.72-32.44+0.02</f>
        <v>1436.76</v>
      </c>
      <c r="AD32" s="180">
        <v>0</v>
      </c>
    </row>
    <row r="33" spans="2:30" ht="16.5" thickBot="1">
      <c r="B33" s="87"/>
      <c r="C33" s="88"/>
      <c r="D33" s="88"/>
      <c r="E33" s="88"/>
      <c r="F33" s="88"/>
      <c r="G33" s="88"/>
      <c r="H33" s="88"/>
      <c r="I33" s="88"/>
      <c r="J33" s="88"/>
      <c r="K33" s="89"/>
      <c r="N33" s="270"/>
      <c r="O33" s="271"/>
      <c r="P33" s="272"/>
      <c r="Q33" s="144" t="s">
        <v>110</v>
      </c>
      <c r="R33" s="207">
        <f>R26+R12</f>
        <v>1656259.91</v>
      </c>
      <c r="S33" s="207">
        <f>S26+S12</f>
        <v>0</v>
      </c>
      <c r="U33" s="131"/>
      <c r="V33" s="101">
        <v>2</v>
      </c>
      <c r="W33" s="102"/>
      <c r="X33" s="140" t="s">
        <v>135</v>
      </c>
      <c r="Y33" s="132">
        <v>0</v>
      </c>
      <c r="Z33" s="132">
        <v>0</v>
      </c>
      <c r="AA33" s="179"/>
      <c r="AB33" s="180" t="s">
        <v>155</v>
      </c>
      <c r="AC33" s="180"/>
      <c r="AD33" s="180"/>
    </row>
    <row r="34" spans="2:30" ht="15">
      <c r="B34" s="87"/>
      <c r="C34" s="88"/>
      <c r="D34" s="88"/>
      <c r="E34" s="88"/>
      <c r="F34" s="88"/>
      <c r="G34" s="88"/>
      <c r="H34" s="88"/>
      <c r="I34" s="88"/>
      <c r="J34" s="88"/>
      <c r="K34" s="89"/>
      <c r="U34" s="131"/>
      <c r="V34" s="190">
        <v>3</v>
      </c>
      <c r="W34" s="141"/>
      <c r="X34" s="142" t="s">
        <v>136</v>
      </c>
      <c r="Y34" s="143">
        <f>2928272</f>
        <v>2928272</v>
      </c>
      <c r="Z34" s="143">
        <v>0</v>
      </c>
      <c r="AA34" s="179"/>
      <c r="AB34" s="180" t="s">
        <v>155</v>
      </c>
      <c r="AC34" s="180"/>
      <c r="AD34" s="180"/>
    </row>
    <row r="35" spans="2:30" ht="15">
      <c r="B35" s="87"/>
      <c r="C35" s="88"/>
      <c r="D35" s="88"/>
      <c r="E35" s="88"/>
      <c r="F35" s="88"/>
      <c r="G35" s="88"/>
      <c r="H35" s="88"/>
      <c r="I35" s="88"/>
      <c r="J35" s="88"/>
      <c r="K35" s="89"/>
      <c r="U35" s="193"/>
      <c r="V35" s="190">
        <v>4</v>
      </c>
      <c r="W35" s="194"/>
      <c r="X35" s="130" t="s">
        <v>186</v>
      </c>
      <c r="Y35" s="104">
        <v>-1510122</v>
      </c>
      <c r="Z35" s="104"/>
      <c r="AA35" s="177" t="s">
        <v>178</v>
      </c>
      <c r="AB35" s="178" t="s">
        <v>179</v>
      </c>
      <c r="AC35" s="178">
        <f>AC8-AC12</f>
        <v>3165699.24</v>
      </c>
      <c r="AD35" s="178">
        <f>AD8-AD12</f>
        <v>0</v>
      </c>
    </row>
    <row r="36" spans="2:30" ht="15.75" thickBot="1">
      <c r="B36" s="87"/>
      <c r="C36" s="88"/>
      <c r="D36" s="88"/>
      <c r="E36" s="88"/>
      <c r="F36" s="88"/>
      <c r="G36" s="88"/>
      <c r="H36" s="88"/>
      <c r="I36" s="88"/>
      <c r="J36" s="88"/>
      <c r="K36" s="89"/>
      <c r="U36" s="283"/>
      <c r="V36" s="284"/>
      <c r="W36" s="285"/>
      <c r="X36" s="196" t="s">
        <v>137</v>
      </c>
      <c r="Y36" s="197">
        <f>Y12+Y26+Y31</f>
        <v>1656260</v>
      </c>
      <c r="Z36" s="197">
        <f>Z12+Z26+Z31</f>
        <v>0</v>
      </c>
      <c r="AA36" s="179"/>
      <c r="AB36" s="180" t="s">
        <v>180</v>
      </c>
      <c r="AC36" s="180">
        <v>0</v>
      </c>
      <c r="AD36" s="180">
        <v>0</v>
      </c>
    </row>
    <row r="37" spans="2:30" ht="15">
      <c r="B37" s="87"/>
      <c r="C37" s="88"/>
      <c r="D37" s="88"/>
      <c r="E37" s="88"/>
      <c r="F37" s="88"/>
      <c r="G37" s="88"/>
      <c r="H37" s="88"/>
      <c r="I37" s="88"/>
      <c r="J37" s="88"/>
      <c r="K37" s="89"/>
      <c r="U37" s="105"/>
      <c r="V37" s="105"/>
      <c r="W37" s="106"/>
      <c r="X37" s="107"/>
      <c r="Y37" s="147"/>
      <c r="Z37" s="147"/>
      <c r="AA37" s="179">
        <v>6</v>
      </c>
      <c r="AB37" s="180" t="s">
        <v>181</v>
      </c>
      <c r="AC37" s="180">
        <f>AC35*0.075</f>
        <v>237427.443</v>
      </c>
      <c r="AD37" s="180">
        <v>0</v>
      </c>
    </row>
    <row r="38" spans="2:30" ht="15.75" thickBot="1">
      <c r="B38" s="87"/>
      <c r="C38" s="88"/>
      <c r="D38" s="88"/>
      <c r="E38" s="88"/>
      <c r="F38" s="88"/>
      <c r="G38" s="88"/>
      <c r="H38" s="88"/>
      <c r="I38" s="88"/>
      <c r="J38" s="88"/>
      <c r="K38" s="89"/>
      <c r="U38" s="105"/>
      <c r="V38" s="105"/>
      <c r="W38" s="106"/>
      <c r="X38" s="107"/>
      <c r="Y38" s="148"/>
      <c r="Z38" s="107"/>
      <c r="AA38" s="185" t="s">
        <v>182</v>
      </c>
      <c r="AB38" s="186" t="s">
        <v>183</v>
      </c>
      <c r="AC38" s="187">
        <f>IF(AC35-AC37&lt;0,AC38=0,AC35-AC37)</f>
        <v>2928271.7970000003</v>
      </c>
      <c r="AD38" s="187">
        <f>IF(AD35-AD37&lt;0,AD38=0,AD35-AD37)</f>
        <v>0</v>
      </c>
    </row>
    <row r="39" spans="2:26" ht="12.75">
      <c r="B39" s="87"/>
      <c r="C39" s="88"/>
      <c r="D39" s="88"/>
      <c r="E39" s="88"/>
      <c r="F39" s="88"/>
      <c r="G39" s="88"/>
      <c r="H39" s="88"/>
      <c r="I39" s="88"/>
      <c r="J39" s="88"/>
      <c r="K39" s="89"/>
      <c r="U39" s="105"/>
      <c r="V39" s="105"/>
      <c r="W39" s="106"/>
      <c r="X39" s="107"/>
      <c r="Y39" s="107"/>
      <c r="Z39" s="107"/>
    </row>
    <row r="40" spans="2:26" ht="12.75">
      <c r="B40" s="87"/>
      <c r="C40" s="88"/>
      <c r="D40" s="88"/>
      <c r="E40" s="88"/>
      <c r="F40" s="88"/>
      <c r="G40" s="88"/>
      <c r="H40" s="88"/>
      <c r="I40" s="88"/>
      <c r="J40" s="88"/>
      <c r="K40" s="89"/>
      <c r="U40" s="105"/>
      <c r="V40" s="105"/>
      <c r="W40" s="106"/>
      <c r="X40" s="107"/>
      <c r="Y40" s="107"/>
      <c r="Z40" s="107"/>
    </row>
    <row r="41" spans="2:26" ht="12.75">
      <c r="B41" s="87"/>
      <c r="C41" s="88"/>
      <c r="D41" s="88"/>
      <c r="E41" s="88"/>
      <c r="F41" s="88"/>
      <c r="G41" s="88"/>
      <c r="H41" s="88"/>
      <c r="I41" s="88"/>
      <c r="J41" s="88"/>
      <c r="K41" s="89"/>
      <c r="U41" s="105"/>
      <c r="V41" s="105"/>
      <c r="W41" s="106"/>
      <c r="X41" s="107"/>
      <c r="Y41" s="107"/>
      <c r="Z41" s="107"/>
    </row>
    <row r="42" spans="2:11" ht="12.75">
      <c r="B42" s="87"/>
      <c r="C42" s="88"/>
      <c r="D42" s="88"/>
      <c r="E42" s="88"/>
      <c r="F42" s="88"/>
      <c r="G42" s="88"/>
      <c r="H42" s="88"/>
      <c r="I42" s="88"/>
      <c r="J42" s="88"/>
      <c r="K42" s="89"/>
    </row>
    <row r="43" spans="2:11" ht="12.75">
      <c r="B43" s="87"/>
      <c r="C43" s="88"/>
      <c r="D43" s="88"/>
      <c r="E43" s="88"/>
      <c r="F43" s="88"/>
      <c r="G43" s="88"/>
      <c r="H43" s="88"/>
      <c r="I43" s="88"/>
      <c r="J43" s="88"/>
      <c r="K43" s="89"/>
    </row>
    <row r="44" spans="2:11" ht="12.75">
      <c r="B44" s="87"/>
      <c r="C44" s="88"/>
      <c r="D44" s="88"/>
      <c r="E44" s="88"/>
      <c r="F44" s="88"/>
      <c r="G44" s="88"/>
      <c r="H44" s="88"/>
      <c r="I44" s="88"/>
      <c r="J44" s="88"/>
      <c r="K44" s="89"/>
    </row>
    <row r="45" spans="2:11" ht="9" customHeight="1">
      <c r="B45" s="87"/>
      <c r="C45" s="88"/>
      <c r="D45" s="88"/>
      <c r="E45" s="88"/>
      <c r="F45" s="88"/>
      <c r="G45" s="88"/>
      <c r="H45" s="88"/>
      <c r="I45" s="88"/>
      <c r="J45" s="88"/>
      <c r="K45" s="89"/>
    </row>
    <row r="46" spans="2:11" ht="12.75">
      <c r="B46" s="87"/>
      <c r="C46" s="88"/>
      <c r="D46" s="88"/>
      <c r="E46" s="88"/>
      <c r="F46" s="88"/>
      <c r="G46" s="88"/>
      <c r="H46" s="88"/>
      <c r="I46" s="88"/>
      <c r="J46" s="88"/>
      <c r="K46" s="89"/>
    </row>
    <row r="47" spans="2:11" ht="12.75">
      <c r="B47" s="87"/>
      <c r="C47" s="88"/>
      <c r="D47" s="88"/>
      <c r="E47" s="88"/>
      <c r="F47" s="88"/>
      <c r="G47" s="88"/>
      <c r="H47" s="88"/>
      <c r="I47" s="88"/>
      <c r="J47" s="88"/>
      <c r="K47" s="89"/>
    </row>
    <row r="48" spans="2:11" s="76" customFormat="1" ht="12.75" customHeight="1">
      <c r="B48" s="69"/>
      <c r="C48" s="70" t="s">
        <v>61</v>
      </c>
      <c r="D48" s="70"/>
      <c r="E48" s="70"/>
      <c r="F48" s="70"/>
      <c r="G48" s="70"/>
      <c r="H48" s="268"/>
      <c r="I48" s="268"/>
      <c r="J48" s="70"/>
      <c r="K48" s="75"/>
    </row>
    <row r="49" spans="2:11" s="76" customFormat="1" ht="12.75" customHeight="1">
      <c r="B49" s="69"/>
      <c r="C49" s="70" t="s">
        <v>62</v>
      </c>
      <c r="D49" s="70"/>
      <c r="E49" s="70"/>
      <c r="F49" s="70"/>
      <c r="G49" s="70"/>
      <c r="H49" s="269" t="s">
        <v>63</v>
      </c>
      <c r="I49" s="269"/>
      <c r="J49" s="70"/>
      <c r="K49" s="75"/>
    </row>
    <row r="50" spans="2:11" s="76" customFormat="1" ht="12.75" customHeight="1">
      <c r="B50" s="69"/>
      <c r="C50" s="70" t="s">
        <v>64</v>
      </c>
      <c r="D50" s="70"/>
      <c r="E50" s="70"/>
      <c r="F50" s="70"/>
      <c r="G50" s="70"/>
      <c r="H50" s="269" t="s">
        <v>65</v>
      </c>
      <c r="I50" s="269"/>
      <c r="J50" s="70"/>
      <c r="K50" s="75"/>
    </row>
    <row r="51" spans="2:11" ht="12.75">
      <c r="B51" s="87"/>
      <c r="C51" s="88"/>
      <c r="D51" s="88"/>
      <c r="E51" s="88"/>
      <c r="F51" s="88"/>
      <c r="G51" s="88"/>
      <c r="H51" s="88"/>
      <c r="I51" s="88"/>
      <c r="J51" s="88"/>
      <c r="K51" s="89"/>
    </row>
    <row r="52" spans="2:11" s="94" customFormat="1" ht="12.75" customHeight="1">
      <c r="B52" s="91"/>
      <c r="C52" s="70" t="s">
        <v>66</v>
      </c>
      <c r="D52" s="70"/>
      <c r="E52" s="70"/>
      <c r="F52" s="70"/>
      <c r="G52" s="84" t="s">
        <v>67</v>
      </c>
      <c r="H52" s="261" t="s">
        <v>195</v>
      </c>
      <c r="I52" s="262"/>
      <c r="J52" s="92"/>
      <c r="K52" s="93"/>
    </row>
    <row r="53" spans="2:11" s="94" customFormat="1" ht="12.75" customHeight="1">
      <c r="B53" s="91"/>
      <c r="C53" s="70"/>
      <c r="D53" s="70"/>
      <c r="E53" s="70"/>
      <c r="F53" s="70"/>
      <c r="G53" s="84" t="s">
        <v>68</v>
      </c>
      <c r="H53" s="263" t="s">
        <v>196</v>
      </c>
      <c r="I53" s="262"/>
      <c r="J53" s="92"/>
      <c r="K53" s="93"/>
    </row>
    <row r="54" spans="2:11" s="94" customFormat="1" ht="7.5" customHeight="1">
      <c r="B54" s="91"/>
      <c r="C54" s="70"/>
      <c r="D54" s="70"/>
      <c r="E54" s="70"/>
      <c r="F54" s="70"/>
      <c r="G54" s="84"/>
      <c r="H54" s="84"/>
      <c r="I54" s="84"/>
      <c r="J54" s="92"/>
      <c r="K54" s="93"/>
    </row>
    <row r="55" spans="2:11" s="94" customFormat="1" ht="12.75" customHeight="1">
      <c r="B55" s="91"/>
      <c r="C55" s="70" t="s">
        <v>69</v>
      </c>
      <c r="D55" s="70"/>
      <c r="E55" s="70"/>
      <c r="F55" s="84"/>
      <c r="G55" s="70"/>
      <c r="H55" s="85" t="s">
        <v>197</v>
      </c>
      <c r="I55" s="74"/>
      <c r="J55" s="92"/>
      <c r="K55" s="93"/>
    </row>
    <row r="56" spans="2:11" ht="22.5" customHeight="1">
      <c r="B56" s="95"/>
      <c r="C56" s="96"/>
      <c r="D56" s="96"/>
      <c r="E56" s="96"/>
      <c r="F56" s="96"/>
      <c r="G56" s="96"/>
      <c r="H56" s="96"/>
      <c r="I56" s="96"/>
      <c r="J56" s="96"/>
      <c r="K56" s="97"/>
    </row>
    <row r="57" ht="6.75" customHeight="1"/>
  </sheetData>
  <sheetProtection/>
  <mergeCells count="18">
    <mergeCell ref="N33:P33"/>
    <mergeCell ref="V3:W3"/>
    <mergeCell ref="U9:W10"/>
    <mergeCell ref="X9:X10"/>
    <mergeCell ref="U36:W36"/>
    <mergeCell ref="AB3:AC3"/>
    <mergeCell ref="AB4:AC4"/>
    <mergeCell ref="O3:P3"/>
    <mergeCell ref="N9:P10"/>
    <mergeCell ref="Q9:Q10"/>
    <mergeCell ref="H52:I52"/>
    <mergeCell ref="H53:I53"/>
    <mergeCell ref="B25:K25"/>
    <mergeCell ref="C26:J26"/>
    <mergeCell ref="C27:J27"/>
    <mergeCell ref="H48:I48"/>
    <mergeCell ref="H49:I49"/>
    <mergeCell ref="H50:I50"/>
  </mergeCells>
  <printOptions/>
  <pageMargins left="0.17" right="0.2" top="0.21" bottom="0.28" header="0.38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zoomScalePageLayoutView="0" workbookViewId="0" topLeftCell="A1">
      <pane ySplit="10" topLeftCell="A20" activePane="bottomLeft" state="frozen"/>
      <selection pane="topLeft" activeCell="A7" sqref="A7:C8"/>
      <selection pane="bottomLeft" activeCell="H16" sqref="H16"/>
    </sheetView>
  </sheetViews>
  <sheetFormatPr defaultColWidth="9.140625" defaultRowHeight="15.75" customHeight="1"/>
  <cols>
    <col min="1" max="2" width="3.57421875" style="105" customWidth="1"/>
    <col min="3" max="3" width="3.57421875" style="106" customWidth="1"/>
    <col min="4" max="4" width="51.00390625" style="107" customWidth="1"/>
    <col min="5" max="6" width="18.7109375" style="107" customWidth="1"/>
    <col min="7" max="7" width="0" style="107" hidden="1" customWidth="1"/>
    <col min="8" max="16384" width="9.140625" style="107" customWidth="1"/>
  </cols>
  <sheetData>
    <row r="1" spans="5:6" ht="15.75" customHeight="1">
      <c r="E1" s="198" t="s">
        <v>189</v>
      </c>
      <c r="F1" s="108"/>
    </row>
    <row r="2" spans="1:6" s="112" customFormat="1" ht="15.75" customHeight="1">
      <c r="A2" s="109"/>
      <c r="B2" s="273" t="s">
        <v>70</v>
      </c>
      <c r="C2" s="274"/>
      <c r="D2" s="110" t="s">
        <v>198</v>
      </c>
      <c r="E2" s="199" t="s">
        <v>192</v>
      </c>
      <c r="F2" s="111"/>
    </row>
    <row r="3" spans="1:6" s="112" customFormat="1" ht="13.5" customHeight="1">
      <c r="A3" s="113"/>
      <c r="B3" s="113"/>
      <c r="E3" s="198" t="s">
        <v>188</v>
      </c>
      <c r="F3" s="108"/>
    </row>
    <row r="4" spans="1:6" s="112" customFormat="1" ht="12.75">
      <c r="A4" s="114"/>
      <c r="B4" s="114"/>
      <c r="C4" s="114"/>
      <c r="D4" s="114"/>
      <c r="E4" s="198" t="s">
        <v>73</v>
      </c>
      <c r="F4" s="108"/>
    </row>
    <row r="5" spans="1:6" s="112" customFormat="1" ht="20.25">
      <c r="A5" s="113"/>
      <c r="B5" s="113"/>
      <c r="D5" s="115"/>
      <c r="E5" s="200" t="s">
        <v>193</v>
      </c>
      <c r="F5" s="116"/>
    </row>
    <row r="6" spans="1:4" s="112" customFormat="1" ht="15">
      <c r="A6" s="114"/>
      <c r="B6" s="114"/>
      <c r="C6" s="114"/>
      <c r="D6" s="117" t="s">
        <v>199</v>
      </c>
    </row>
    <row r="7" spans="1:6" s="112" customFormat="1" ht="21.75" customHeight="1" thickBot="1">
      <c r="A7" s="113"/>
      <c r="B7" s="113"/>
      <c r="C7" s="113"/>
      <c r="D7" s="113"/>
      <c r="E7" s="113"/>
      <c r="F7" s="118" t="s">
        <v>76</v>
      </c>
    </row>
    <row r="8" spans="1:6" ht="16.5" customHeight="1">
      <c r="A8" s="275" t="s">
        <v>77</v>
      </c>
      <c r="B8" s="276"/>
      <c r="C8" s="277"/>
      <c r="D8" s="288" t="s">
        <v>78</v>
      </c>
      <c r="E8" s="191" t="s">
        <v>79</v>
      </c>
      <c r="F8" s="188" t="s">
        <v>79</v>
      </c>
    </row>
    <row r="9" spans="1:6" ht="16.5" customHeight="1" thickBot="1">
      <c r="A9" s="278"/>
      <c r="B9" s="279"/>
      <c r="C9" s="280"/>
      <c r="D9" s="289"/>
      <c r="E9" s="192" t="s">
        <v>80</v>
      </c>
      <c r="F9" s="189" t="s">
        <v>81</v>
      </c>
    </row>
    <row r="10" spans="1:6" ht="15.75">
      <c r="A10" s="201"/>
      <c r="B10" s="201"/>
      <c r="C10" s="201"/>
      <c r="D10" s="202"/>
      <c r="E10" s="203"/>
      <c r="F10" s="203"/>
    </row>
    <row r="11" spans="1:7" ht="19.5" customHeight="1">
      <c r="A11" s="126" t="s">
        <v>82</v>
      </c>
      <c r="B11" s="127"/>
      <c r="C11" s="128"/>
      <c r="D11" s="103" t="s">
        <v>83</v>
      </c>
      <c r="E11" s="132">
        <f>E12+E15+E19</f>
        <v>1310440</v>
      </c>
      <c r="F11" s="132">
        <f>F12+F15+F19</f>
        <v>100000</v>
      </c>
      <c r="G11" s="132">
        <f>G12+G15+G19</f>
        <v>0</v>
      </c>
    </row>
    <row r="12" spans="1:7" s="133" customFormat="1" ht="18" customHeight="1">
      <c r="A12" s="190"/>
      <c r="B12" s="101">
        <v>1</v>
      </c>
      <c r="C12" s="102"/>
      <c r="D12" s="103" t="s">
        <v>84</v>
      </c>
      <c r="E12" s="104">
        <f>E13+E14</f>
        <v>794315</v>
      </c>
      <c r="F12" s="104">
        <f>F13+F14</f>
        <v>100000</v>
      </c>
      <c r="G12" s="104">
        <f>G13+G14</f>
        <v>0</v>
      </c>
    </row>
    <row r="13" spans="1:7" s="133" customFormat="1" ht="18" customHeight="1">
      <c r="A13" s="131"/>
      <c r="B13" s="101"/>
      <c r="C13" s="102"/>
      <c r="D13" s="103" t="s">
        <v>85</v>
      </c>
      <c r="E13" s="104">
        <v>409365</v>
      </c>
      <c r="F13" s="104">
        <v>0</v>
      </c>
      <c r="G13" s="104">
        <v>0</v>
      </c>
    </row>
    <row r="14" spans="1:7" s="133" customFormat="1" ht="18" customHeight="1">
      <c r="A14" s="131"/>
      <c r="B14" s="101"/>
      <c r="C14" s="102"/>
      <c r="D14" s="103" t="s">
        <v>86</v>
      </c>
      <c r="E14" s="104">
        <v>384950</v>
      </c>
      <c r="F14" s="104">
        <v>100000</v>
      </c>
      <c r="G14" s="104">
        <v>0</v>
      </c>
    </row>
    <row r="15" spans="1:7" ht="18" customHeight="1">
      <c r="A15" s="131"/>
      <c r="B15" s="101">
        <v>2</v>
      </c>
      <c r="C15" s="135"/>
      <c r="D15" s="103" t="s">
        <v>87</v>
      </c>
      <c r="E15" s="132">
        <f>SUM(E16:E18)</f>
        <v>516125</v>
      </c>
      <c r="F15" s="132">
        <f>SUM(F16:F18)</f>
        <v>0</v>
      </c>
      <c r="G15" s="132">
        <f>SUM(G16:G18)</f>
        <v>0</v>
      </c>
    </row>
    <row r="16" spans="1:7" ht="15.75" customHeight="1">
      <c r="A16" s="131"/>
      <c r="B16" s="190"/>
      <c r="C16" s="135" t="s">
        <v>88</v>
      </c>
      <c r="D16" s="162" t="s">
        <v>89</v>
      </c>
      <c r="E16" s="137">
        <v>444042</v>
      </c>
      <c r="F16" s="137">
        <v>0</v>
      </c>
      <c r="G16" s="137">
        <v>0</v>
      </c>
    </row>
    <row r="17" spans="1:7" ht="15.75" customHeight="1">
      <c r="A17" s="131"/>
      <c r="B17" s="131"/>
      <c r="C17" s="135" t="s">
        <v>90</v>
      </c>
      <c r="D17" s="162" t="s">
        <v>91</v>
      </c>
      <c r="E17" s="137">
        <v>72083</v>
      </c>
      <c r="F17" s="137">
        <v>0</v>
      </c>
      <c r="G17" s="137">
        <v>0</v>
      </c>
    </row>
    <row r="18" spans="1:7" ht="15.75" customHeight="1">
      <c r="A18" s="131"/>
      <c r="B18" s="131"/>
      <c r="C18" s="135" t="s">
        <v>92</v>
      </c>
      <c r="D18" s="162" t="s">
        <v>93</v>
      </c>
      <c r="E18" s="137">
        <v>0</v>
      </c>
      <c r="F18" s="137">
        <v>0</v>
      </c>
      <c r="G18" s="137">
        <v>0</v>
      </c>
    </row>
    <row r="19" spans="1:7" ht="18" customHeight="1">
      <c r="A19" s="131"/>
      <c r="B19" s="101">
        <v>3</v>
      </c>
      <c r="C19" s="135"/>
      <c r="D19" s="103" t="s">
        <v>94</v>
      </c>
      <c r="E19" s="132">
        <f>SUM(E20:E24)</f>
        <v>0</v>
      </c>
      <c r="F19" s="132">
        <f>SUM(F20:F24)</f>
        <v>0</v>
      </c>
      <c r="G19" s="132">
        <f>SUM(G20:G24)</f>
        <v>0</v>
      </c>
    </row>
    <row r="20" spans="1:7" ht="15.75" customHeight="1">
      <c r="A20" s="131"/>
      <c r="B20" s="190"/>
      <c r="C20" s="135" t="s">
        <v>88</v>
      </c>
      <c r="D20" s="162" t="s">
        <v>95</v>
      </c>
      <c r="E20" s="137">
        <v>0</v>
      </c>
      <c r="F20" s="137">
        <v>0</v>
      </c>
      <c r="G20" s="137">
        <v>0</v>
      </c>
    </row>
    <row r="21" spans="1:7" ht="15.75" customHeight="1">
      <c r="A21" s="131"/>
      <c r="B21" s="131"/>
      <c r="C21" s="135" t="s">
        <v>90</v>
      </c>
      <c r="D21" s="162" t="s">
        <v>96</v>
      </c>
      <c r="E21" s="137">
        <v>0</v>
      </c>
      <c r="F21" s="137">
        <v>0</v>
      </c>
      <c r="G21" s="137">
        <v>0</v>
      </c>
    </row>
    <row r="22" spans="1:7" ht="15.75" customHeight="1">
      <c r="A22" s="131"/>
      <c r="B22" s="131"/>
      <c r="C22" s="135" t="s">
        <v>92</v>
      </c>
      <c r="D22" s="162" t="s">
        <v>97</v>
      </c>
      <c r="E22" s="137">
        <v>0</v>
      </c>
      <c r="F22" s="137">
        <v>0</v>
      </c>
      <c r="G22" s="137">
        <v>0</v>
      </c>
    </row>
    <row r="23" spans="1:7" ht="15.75" customHeight="1">
      <c r="A23" s="131"/>
      <c r="B23" s="131"/>
      <c r="C23" s="135" t="s">
        <v>98</v>
      </c>
      <c r="D23" s="162" t="s">
        <v>99</v>
      </c>
      <c r="E23" s="137">
        <v>0</v>
      </c>
      <c r="F23" s="137">
        <v>0</v>
      </c>
      <c r="G23" s="137">
        <v>0</v>
      </c>
    </row>
    <row r="24" spans="1:7" ht="15.75" customHeight="1">
      <c r="A24" s="131"/>
      <c r="B24" s="139"/>
      <c r="C24" s="135" t="s">
        <v>100</v>
      </c>
      <c r="D24" s="162" t="s">
        <v>101</v>
      </c>
      <c r="E24" s="137">
        <v>0</v>
      </c>
      <c r="F24" s="137">
        <v>0</v>
      </c>
      <c r="G24" s="137">
        <v>0</v>
      </c>
    </row>
    <row r="25" spans="1:7" ht="19.5" customHeight="1">
      <c r="A25" s="204" t="s">
        <v>102</v>
      </c>
      <c r="B25" s="101"/>
      <c r="C25" s="102"/>
      <c r="D25" s="103" t="s">
        <v>103</v>
      </c>
      <c r="E25" s="132">
        <f>E26+E31</f>
        <v>32550</v>
      </c>
      <c r="F25" s="132">
        <f>F26+F31</f>
        <v>0</v>
      </c>
      <c r="G25" s="132">
        <f>G26+G31</f>
        <v>0</v>
      </c>
    </row>
    <row r="26" spans="1:7" s="133" customFormat="1" ht="18" customHeight="1">
      <c r="A26" s="131"/>
      <c r="B26" s="101">
        <v>4</v>
      </c>
      <c r="C26" s="102"/>
      <c r="D26" s="103" t="s">
        <v>104</v>
      </c>
      <c r="E26" s="132">
        <f>SUM(E27:E30)</f>
        <v>32550</v>
      </c>
      <c r="F26" s="132">
        <f>SUM(F27:F30)</f>
        <v>0</v>
      </c>
      <c r="G26" s="132">
        <f>SUM(G27:G30)</f>
        <v>0</v>
      </c>
    </row>
    <row r="27" spans="1:7" ht="15.75" customHeight="1">
      <c r="A27" s="131"/>
      <c r="B27" s="190"/>
      <c r="C27" s="135" t="s">
        <v>88</v>
      </c>
      <c r="D27" s="162" t="s">
        <v>105</v>
      </c>
      <c r="E27" s="137">
        <v>0</v>
      </c>
      <c r="F27" s="137">
        <v>0</v>
      </c>
      <c r="G27" s="137">
        <v>0</v>
      </c>
    </row>
    <row r="28" spans="1:7" ht="15.75" customHeight="1">
      <c r="A28" s="131"/>
      <c r="B28" s="131"/>
      <c r="C28" s="135" t="s">
        <v>90</v>
      </c>
      <c r="D28" s="162" t="s">
        <v>106</v>
      </c>
      <c r="E28" s="137">
        <v>0</v>
      </c>
      <c r="F28" s="137">
        <v>0</v>
      </c>
      <c r="G28" s="137">
        <v>0</v>
      </c>
    </row>
    <row r="29" spans="1:7" ht="15.75" customHeight="1">
      <c r="A29" s="131"/>
      <c r="B29" s="131"/>
      <c r="C29" s="135" t="s">
        <v>92</v>
      </c>
      <c r="D29" s="162" t="s">
        <v>107</v>
      </c>
      <c r="E29" s="138">
        <v>0</v>
      </c>
      <c r="F29" s="138">
        <v>0</v>
      </c>
      <c r="G29" s="138">
        <v>0</v>
      </c>
    </row>
    <row r="30" spans="1:7" ht="15.75" customHeight="1">
      <c r="A30" s="131"/>
      <c r="B30" s="139"/>
      <c r="C30" s="135" t="s">
        <v>98</v>
      </c>
      <c r="D30" s="162" t="s">
        <v>108</v>
      </c>
      <c r="E30" s="138">
        <v>32550</v>
      </c>
      <c r="F30" s="138">
        <v>0</v>
      </c>
      <c r="G30" s="138">
        <v>0</v>
      </c>
    </row>
    <row r="31" spans="1:7" s="133" customFormat="1" ht="18" customHeight="1" thickBot="1">
      <c r="A31" s="131"/>
      <c r="B31" s="190">
        <v>5</v>
      </c>
      <c r="C31" s="141"/>
      <c r="D31" s="205" t="s">
        <v>109</v>
      </c>
      <c r="E31" s="206">
        <v>0</v>
      </c>
      <c r="F31" s="206">
        <v>0</v>
      </c>
      <c r="G31" s="206">
        <v>0</v>
      </c>
    </row>
    <row r="32" spans="1:7" s="208" customFormat="1" ht="21.75" customHeight="1" thickBot="1">
      <c r="A32" s="270"/>
      <c r="B32" s="271"/>
      <c r="C32" s="272"/>
      <c r="D32" s="144" t="s">
        <v>110</v>
      </c>
      <c r="E32" s="207">
        <f>E25+E11</f>
        <v>1342990</v>
      </c>
      <c r="F32" s="207">
        <f>F25+F11</f>
        <v>100000</v>
      </c>
      <c r="G32" s="207">
        <f>G25+G11</f>
        <v>0</v>
      </c>
    </row>
    <row r="33" spans="1:6" ht="15.75" customHeight="1">
      <c r="A33" s="209"/>
      <c r="B33" s="209"/>
      <c r="C33" s="210"/>
      <c r="D33" s="211"/>
      <c r="E33" s="212">
        <f>E32-Pasivi_PAT_15!E35</f>
        <v>0</v>
      </c>
      <c r="F33" s="147">
        <v>0</v>
      </c>
    </row>
    <row r="34" spans="1:6" ht="15.75" customHeight="1">
      <c r="A34" s="209"/>
      <c r="B34" s="209"/>
      <c r="C34" s="210"/>
      <c r="D34" s="213"/>
      <c r="E34" s="214">
        <v>0</v>
      </c>
      <c r="F34" s="215"/>
    </row>
    <row r="35" spans="1:6" ht="15.75" customHeight="1">
      <c r="A35" s="209"/>
      <c r="B35" s="209"/>
      <c r="C35" s="210"/>
      <c r="D35" s="213"/>
      <c r="E35" s="213"/>
      <c r="F35" s="215"/>
    </row>
    <row r="36" spans="1:6" ht="15.75" customHeight="1">
      <c r="A36" s="209"/>
      <c r="B36" s="209"/>
      <c r="C36" s="210"/>
      <c r="D36" s="213"/>
      <c r="E36" s="213"/>
      <c r="F36" s="215"/>
    </row>
  </sheetData>
  <sheetProtection/>
  <mergeCells count="4">
    <mergeCell ref="B2:C2"/>
    <mergeCell ref="A8:C9"/>
    <mergeCell ref="D8:D9"/>
    <mergeCell ref="A32:C32"/>
  </mergeCells>
  <printOptions horizontalCentered="1"/>
  <pageMargins left="0.2" right="0.19" top="0.21" bottom="0.3" header="0.16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52"/>
  <sheetViews>
    <sheetView zoomScalePageLayoutView="0" workbookViewId="0" topLeftCell="A1">
      <pane ySplit="10" topLeftCell="A11" activePane="bottomLeft" state="frozen"/>
      <selection pane="topLeft" activeCell="A7" sqref="A7:C8"/>
      <selection pane="bottomLeft" activeCell="M21" sqref="M21"/>
    </sheetView>
  </sheetViews>
  <sheetFormatPr defaultColWidth="9.140625" defaultRowHeight="15.75" customHeight="1"/>
  <cols>
    <col min="1" max="1" width="3.57421875" style="105" customWidth="1"/>
    <col min="2" max="2" width="4.28125" style="105" customWidth="1"/>
    <col min="3" max="3" width="3.57421875" style="106" customWidth="1"/>
    <col min="4" max="4" width="51.00390625" style="107" customWidth="1"/>
    <col min="5" max="6" width="18.7109375" style="107" customWidth="1"/>
    <col min="7" max="7" width="9.140625" style="107" hidden="1" customWidth="1"/>
    <col min="8" max="16384" width="9.140625" style="107" customWidth="1"/>
  </cols>
  <sheetData>
    <row r="1" spans="5:6" ht="15.75" customHeight="1">
      <c r="E1" s="198" t="s">
        <v>189</v>
      </c>
      <c r="F1" s="108"/>
    </row>
    <row r="2" spans="1:6" s="112" customFormat="1" ht="15.75" customHeight="1">
      <c r="A2" s="109"/>
      <c r="B2" s="273" t="s">
        <v>111</v>
      </c>
      <c r="C2" s="274"/>
      <c r="D2" s="110" t="s">
        <v>198</v>
      </c>
      <c r="E2" s="199" t="s">
        <v>192</v>
      </c>
      <c r="F2" s="111"/>
    </row>
    <row r="3" spans="1:6" s="112" customFormat="1" ht="13.5" customHeight="1">
      <c r="A3" s="113"/>
      <c r="B3" s="113"/>
      <c r="E3" s="198" t="s">
        <v>188</v>
      </c>
      <c r="F3" s="108"/>
    </row>
    <row r="4" spans="1:6" s="112" customFormat="1" ht="12.75">
      <c r="A4" s="114"/>
      <c r="B4" s="114"/>
      <c r="C4" s="114"/>
      <c r="D4" s="114"/>
      <c r="E4" s="198" t="s">
        <v>73</v>
      </c>
      <c r="F4" s="108"/>
    </row>
    <row r="5" spans="1:6" s="112" customFormat="1" ht="20.25">
      <c r="A5" s="113"/>
      <c r="B5" s="113"/>
      <c r="D5" s="115"/>
      <c r="E5" s="200" t="s">
        <v>193</v>
      </c>
      <c r="F5" s="116"/>
    </row>
    <row r="6" spans="1:4" s="112" customFormat="1" ht="15">
      <c r="A6" s="114"/>
      <c r="B6" s="114"/>
      <c r="C6" s="114"/>
      <c r="D6" s="117" t="s">
        <v>199</v>
      </c>
    </row>
    <row r="7" spans="1:6" s="112" customFormat="1" ht="21.75" customHeight="1" thickBot="1">
      <c r="A7" s="113"/>
      <c r="B7" s="113"/>
      <c r="C7" s="113"/>
      <c r="D7" s="113"/>
      <c r="E7" s="113"/>
      <c r="F7" s="118" t="s">
        <v>76</v>
      </c>
    </row>
    <row r="8" spans="1:6" ht="16.5" customHeight="1">
      <c r="A8" s="275" t="s">
        <v>77</v>
      </c>
      <c r="B8" s="276"/>
      <c r="C8" s="277"/>
      <c r="D8" s="281" t="s">
        <v>112</v>
      </c>
      <c r="E8" s="119" t="s">
        <v>79</v>
      </c>
      <c r="F8" s="120" t="s">
        <v>79</v>
      </c>
    </row>
    <row r="9" spans="1:6" ht="16.5" customHeight="1" thickBot="1">
      <c r="A9" s="278"/>
      <c r="B9" s="279"/>
      <c r="C9" s="280"/>
      <c r="D9" s="282"/>
      <c r="E9" s="121" t="s">
        <v>80</v>
      </c>
      <c r="F9" s="122" t="s">
        <v>81</v>
      </c>
    </row>
    <row r="10" spans="1:6" ht="15.75" customHeight="1">
      <c r="A10" s="123"/>
      <c r="B10" s="123"/>
      <c r="C10" s="123"/>
      <c r="D10" s="124"/>
      <c r="E10" s="125"/>
      <c r="F10" s="125"/>
    </row>
    <row r="11" spans="1:7" ht="19.5" customHeight="1">
      <c r="A11" s="126" t="s">
        <v>82</v>
      </c>
      <c r="B11" s="127"/>
      <c r="C11" s="128"/>
      <c r="D11" s="129" t="s">
        <v>113</v>
      </c>
      <c r="E11" s="130">
        <f>E12+E15</f>
        <v>693405</v>
      </c>
      <c r="F11" s="130">
        <f>F12+F15</f>
        <v>0</v>
      </c>
      <c r="G11" s="130">
        <f>G12+G15</f>
        <v>0</v>
      </c>
    </row>
    <row r="12" spans="1:7" s="133" customFormat="1" ht="18" customHeight="1">
      <c r="A12" s="131"/>
      <c r="B12" s="101">
        <v>2</v>
      </c>
      <c r="C12" s="102"/>
      <c r="D12" s="130" t="s">
        <v>114</v>
      </c>
      <c r="E12" s="132">
        <f>SUM(E13:E14)</f>
        <v>0</v>
      </c>
      <c r="F12" s="132">
        <f>SUM(F13:F14)</f>
        <v>0</v>
      </c>
      <c r="G12" s="132">
        <f>SUM(G13:G14)</f>
        <v>0</v>
      </c>
    </row>
    <row r="13" spans="1:7" ht="15.75" customHeight="1">
      <c r="A13" s="131"/>
      <c r="B13" s="134"/>
      <c r="C13" s="135"/>
      <c r="D13" s="136" t="s">
        <v>115</v>
      </c>
      <c r="E13" s="137">
        <v>0</v>
      </c>
      <c r="F13" s="137">
        <v>0</v>
      </c>
      <c r="G13" s="137">
        <v>0</v>
      </c>
    </row>
    <row r="14" spans="1:7" ht="15.75" customHeight="1">
      <c r="A14" s="131"/>
      <c r="B14" s="131"/>
      <c r="C14" s="135"/>
      <c r="D14" s="136" t="s">
        <v>116</v>
      </c>
      <c r="E14" s="137">
        <v>0</v>
      </c>
      <c r="F14" s="137">
        <v>0</v>
      </c>
      <c r="G14" s="137">
        <v>0</v>
      </c>
    </row>
    <row r="15" spans="1:7" s="133" customFormat="1" ht="18" customHeight="1">
      <c r="A15" s="131"/>
      <c r="B15" s="101">
        <v>3</v>
      </c>
      <c r="C15" s="102"/>
      <c r="D15" s="130" t="s">
        <v>117</v>
      </c>
      <c r="E15" s="132">
        <f>SUM(E16:E24)</f>
        <v>693405</v>
      </c>
      <c r="F15" s="132">
        <f>SUM(F16:F24)</f>
        <v>0</v>
      </c>
      <c r="G15" s="132">
        <f>SUM(G16:G24)</f>
        <v>0</v>
      </c>
    </row>
    <row r="16" spans="1:7" ht="15.75" customHeight="1">
      <c r="A16" s="131"/>
      <c r="B16" s="134"/>
      <c r="C16" s="135"/>
      <c r="D16" s="136" t="s">
        <v>118</v>
      </c>
      <c r="E16" s="137">
        <v>0</v>
      </c>
      <c r="F16" s="137">
        <v>0</v>
      </c>
      <c r="G16" s="137">
        <v>0</v>
      </c>
    </row>
    <row r="17" spans="1:7" ht="15.75" customHeight="1">
      <c r="A17" s="131"/>
      <c r="B17" s="131"/>
      <c r="C17" s="135"/>
      <c r="D17" s="136" t="s">
        <v>119</v>
      </c>
      <c r="E17" s="137">
        <v>410256</v>
      </c>
      <c r="F17" s="137">
        <v>0</v>
      </c>
      <c r="G17" s="137">
        <v>0</v>
      </c>
    </row>
    <row r="18" spans="1:7" ht="15.75" customHeight="1">
      <c r="A18" s="131"/>
      <c r="B18" s="131"/>
      <c r="C18" s="135"/>
      <c r="D18" s="136" t="s">
        <v>120</v>
      </c>
      <c r="E18" s="137">
        <v>73656</v>
      </c>
      <c r="F18" s="137">
        <v>0</v>
      </c>
      <c r="G18" s="137">
        <v>0</v>
      </c>
    </row>
    <row r="19" spans="1:7" ht="15.75" customHeight="1">
      <c r="A19" s="131"/>
      <c r="B19" s="131"/>
      <c r="C19" s="135"/>
      <c r="D19" s="136" t="s">
        <v>121</v>
      </c>
      <c r="E19" s="138">
        <v>0</v>
      </c>
      <c r="F19" s="138">
        <v>0</v>
      </c>
      <c r="G19" s="138">
        <v>0</v>
      </c>
    </row>
    <row r="20" spans="1:7" ht="15.75" customHeight="1">
      <c r="A20" s="131"/>
      <c r="B20" s="131"/>
      <c r="C20" s="135"/>
      <c r="D20" s="136" t="s">
        <v>122</v>
      </c>
      <c r="E20" s="138">
        <v>19561</v>
      </c>
      <c r="F20" s="138">
        <v>0</v>
      </c>
      <c r="G20" s="138">
        <v>0</v>
      </c>
    </row>
    <row r="21" spans="1:7" ht="15.75" customHeight="1">
      <c r="A21" s="131"/>
      <c r="B21" s="131"/>
      <c r="C21" s="135"/>
      <c r="D21" s="136" t="s">
        <v>123</v>
      </c>
      <c r="E21" s="138">
        <v>189932</v>
      </c>
      <c r="F21" s="138">
        <v>0</v>
      </c>
      <c r="G21" s="138">
        <v>0</v>
      </c>
    </row>
    <row r="22" spans="1:7" ht="15.75" customHeight="1">
      <c r="A22" s="131"/>
      <c r="B22" s="131"/>
      <c r="C22" s="135"/>
      <c r="D22" s="136" t="s">
        <v>124</v>
      </c>
      <c r="E22" s="138">
        <v>0</v>
      </c>
      <c r="F22" s="138">
        <v>0</v>
      </c>
      <c r="G22" s="138">
        <v>0</v>
      </c>
    </row>
    <row r="23" spans="1:7" ht="15.75" customHeight="1">
      <c r="A23" s="131"/>
      <c r="B23" s="131"/>
      <c r="C23" s="135"/>
      <c r="D23" s="136" t="s">
        <v>125</v>
      </c>
      <c r="E23" s="138">
        <v>0</v>
      </c>
      <c r="F23" s="138">
        <v>0</v>
      </c>
      <c r="G23" s="138">
        <v>0</v>
      </c>
    </row>
    <row r="24" spans="1:7" ht="15.75" customHeight="1">
      <c r="A24" s="131"/>
      <c r="B24" s="139"/>
      <c r="C24" s="135"/>
      <c r="D24" s="136" t="s">
        <v>126</v>
      </c>
      <c r="E24" s="138">
        <v>0</v>
      </c>
      <c r="F24" s="138">
        <v>0</v>
      </c>
      <c r="G24" s="138">
        <v>0</v>
      </c>
    </row>
    <row r="25" spans="1:7" ht="19.5" customHeight="1">
      <c r="A25" s="126" t="s">
        <v>102</v>
      </c>
      <c r="B25" s="127"/>
      <c r="C25" s="128"/>
      <c r="D25" s="129" t="s">
        <v>127</v>
      </c>
      <c r="E25" s="132">
        <f>E26+E27+E28+E29</f>
        <v>0</v>
      </c>
      <c r="F25" s="132">
        <f>F26+F27+F28+F29</f>
        <v>0</v>
      </c>
      <c r="G25" s="132">
        <f>G26+G27+G28+G29</f>
        <v>0</v>
      </c>
    </row>
    <row r="26" spans="1:7" s="133" customFormat="1" ht="18" customHeight="1">
      <c r="A26" s="134"/>
      <c r="B26" s="101">
        <v>1</v>
      </c>
      <c r="C26" s="102"/>
      <c r="D26" s="130" t="s">
        <v>128</v>
      </c>
      <c r="E26" s="132">
        <v>0</v>
      </c>
      <c r="F26" s="132">
        <v>0</v>
      </c>
      <c r="G26" s="132">
        <v>0</v>
      </c>
    </row>
    <row r="27" spans="1:7" ht="18" customHeight="1">
      <c r="A27" s="131"/>
      <c r="B27" s="101">
        <v>2</v>
      </c>
      <c r="C27" s="102"/>
      <c r="D27" s="130" t="s">
        <v>129</v>
      </c>
      <c r="E27" s="132">
        <v>0</v>
      </c>
      <c r="F27" s="132">
        <v>0</v>
      </c>
      <c r="G27" s="132">
        <v>0</v>
      </c>
    </row>
    <row r="28" spans="1:7" ht="18" customHeight="1">
      <c r="A28" s="131"/>
      <c r="B28" s="101">
        <v>3</v>
      </c>
      <c r="C28" s="102"/>
      <c r="D28" s="130" t="s">
        <v>130</v>
      </c>
      <c r="E28" s="132"/>
      <c r="F28" s="132"/>
      <c r="G28" s="132"/>
    </row>
    <row r="29" spans="1:7" ht="18" customHeight="1">
      <c r="A29" s="139"/>
      <c r="B29" s="101">
        <v>4</v>
      </c>
      <c r="C29" s="102"/>
      <c r="D29" s="130" t="s">
        <v>131</v>
      </c>
      <c r="E29" s="132">
        <v>0</v>
      </c>
      <c r="F29" s="132">
        <v>0</v>
      </c>
      <c r="G29" s="132">
        <v>0</v>
      </c>
    </row>
    <row r="30" spans="1:7" ht="19.5" customHeight="1">
      <c r="A30" s="126" t="s">
        <v>132</v>
      </c>
      <c r="B30" s="127"/>
      <c r="C30" s="128"/>
      <c r="D30" s="129" t="s">
        <v>133</v>
      </c>
      <c r="E30" s="132">
        <f>SUM(E31:E34)</f>
        <v>649585</v>
      </c>
      <c r="F30" s="132">
        <f>F31+F32+F33</f>
        <v>100000</v>
      </c>
      <c r="G30" s="132" t="e">
        <f>G31+G32+G33</f>
        <v>#REF!</v>
      </c>
    </row>
    <row r="31" spans="1:7" ht="18" customHeight="1">
      <c r="A31" s="131"/>
      <c r="B31" s="101">
        <v>1</v>
      </c>
      <c r="C31" s="102"/>
      <c r="D31" s="140" t="s">
        <v>134</v>
      </c>
      <c r="E31" s="104">
        <v>100000</v>
      </c>
      <c r="F31" s="104">
        <v>100000</v>
      </c>
      <c r="G31" s="104" t="e">
        <f>#REF!+#REF!</f>
        <v>#REF!</v>
      </c>
    </row>
    <row r="32" spans="1:7" ht="18" customHeight="1">
      <c r="A32" s="131"/>
      <c r="B32" s="101">
        <v>2</v>
      </c>
      <c r="C32" s="102"/>
      <c r="D32" s="140" t="s">
        <v>135</v>
      </c>
      <c r="E32" s="132">
        <v>0</v>
      </c>
      <c r="F32" s="132">
        <v>0</v>
      </c>
      <c r="G32" s="132">
        <v>0</v>
      </c>
    </row>
    <row r="33" spans="1:7" ht="18" customHeight="1">
      <c r="A33" s="131"/>
      <c r="B33" s="134">
        <v>3</v>
      </c>
      <c r="C33" s="141"/>
      <c r="D33" s="142" t="s">
        <v>136</v>
      </c>
      <c r="E33" s="143">
        <v>549585</v>
      </c>
      <c r="F33" s="143">
        <v>0</v>
      </c>
      <c r="G33" s="143">
        <v>0</v>
      </c>
    </row>
    <row r="34" spans="1:7" ht="18" customHeight="1" thickBot="1">
      <c r="A34" s="193"/>
      <c r="B34" s="190">
        <v>4</v>
      </c>
      <c r="C34" s="194"/>
      <c r="D34" s="130" t="s">
        <v>186</v>
      </c>
      <c r="E34" s="104">
        <v>0</v>
      </c>
      <c r="F34" s="104"/>
      <c r="G34" s="195"/>
    </row>
    <row r="35" spans="1:7" s="146" customFormat="1" ht="21.75" customHeight="1" thickBot="1">
      <c r="A35" s="283"/>
      <c r="B35" s="284"/>
      <c r="C35" s="285"/>
      <c r="D35" s="196" t="s">
        <v>137</v>
      </c>
      <c r="E35" s="197">
        <f>E11+E25+E30</f>
        <v>1342990</v>
      </c>
      <c r="F35" s="197">
        <f>F11+F25+F30</f>
        <v>100000</v>
      </c>
      <c r="G35" s="145" t="e">
        <f>G11+G25+G30</f>
        <v>#REF!</v>
      </c>
    </row>
    <row r="36" spans="5:6" ht="15.75" customHeight="1">
      <c r="E36" s="147"/>
      <c r="F36" s="147"/>
    </row>
    <row r="37" ht="15.75" customHeight="1">
      <c r="E37" s="148"/>
    </row>
    <row r="42" ht="15.75" customHeight="1" thickBot="1"/>
    <row r="43" spans="1:6" ht="15.75" customHeight="1">
      <c r="A43" s="149"/>
      <c r="B43" s="150"/>
      <c r="C43" s="150"/>
      <c r="D43" s="281" t="s">
        <v>138</v>
      </c>
      <c r="E43" s="292" t="s">
        <v>139</v>
      </c>
      <c r="F43" s="290" t="s">
        <v>140</v>
      </c>
    </row>
    <row r="44" spans="1:6" ht="15.75" customHeight="1" thickBot="1">
      <c r="A44" s="151"/>
      <c r="B44" s="152"/>
      <c r="C44" s="152"/>
      <c r="D44" s="282"/>
      <c r="E44" s="293"/>
      <c r="F44" s="291"/>
    </row>
    <row r="45" spans="1:6" ht="15.75" customHeight="1">
      <c r="A45" s="153"/>
      <c r="B45" s="154"/>
      <c r="C45" s="155"/>
      <c r="D45" s="156" t="s">
        <v>141</v>
      </c>
      <c r="E45" s="157"/>
      <c r="F45" s="158"/>
    </row>
    <row r="46" spans="1:6" ht="15.75" customHeight="1">
      <c r="A46" s="159"/>
      <c r="B46" s="160"/>
      <c r="C46" s="161" t="s">
        <v>142</v>
      </c>
      <c r="D46" s="162" t="s">
        <v>143</v>
      </c>
      <c r="E46" s="160"/>
      <c r="F46" s="163"/>
    </row>
    <row r="48" spans="1:6" ht="16.5" customHeight="1">
      <c r="A48" s="164" t="s">
        <v>144</v>
      </c>
      <c r="B48" s="165"/>
      <c r="C48" s="166"/>
      <c r="D48" s="167"/>
      <c r="E48" s="168"/>
      <c r="F48" s="169"/>
    </row>
    <row r="49" spans="1:6" ht="16.5" customHeight="1">
      <c r="A49" s="164" t="s">
        <v>145</v>
      </c>
      <c r="B49" s="165"/>
      <c r="C49" s="166"/>
      <c r="D49" s="167"/>
      <c r="E49" s="168"/>
      <c r="F49" s="169"/>
    </row>
    <row r="50" spans="1:6" ht="15.75" customHeight="1">
      <c r="A50" s="170"/>
      <c r="B50" s="170"/>
      <c r="C50" s="171"/>
      <c r="D50" s="164" t="s">
        <v>146</v>
      </c>
      <c r="E50" s="168"/>
      <c r="F50" s="169"/>
    </row>
    <row r="51" spans="1:6" ht="15.75" customHeight="1">
      <c r="A51" s="170"/>
      <c r="B51" s="170"/>
      <c r="C51" s="171"/>
      <c r="D51" s="164" t="s">
        <v>138</v>
      </c>
      <c r="E51" s="168"/>
      <c r="F51" s="169"/>
    </row>
    <row r="52" spans="3:4" ht="15.75" customHeight="1">
      <c r="C52" s="110"/>
      <c r="D52" s="133"/>
    </row>
  </sheetData>
  <sheetProtection/>
  <mergeCells count="7">
    <mergeCell ref="F43:F44"/>
    <mergeCell ref="B2:C2"/>
    <mergeCell ref="A8:C9"/>
    <mergeCell ref="D8:D9"/>
    <mergeCell ref="A35:C35"/>
    <mergeCell ref="D43:D44"/>
    <mergeCell ref="E43:E44"/>
  </mergeCells>
  <printOptions horizontalCentered="1"/>
  <pageMargins left="0.2" right="0.2" top="0.59" bottom="0.28" header="0.16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2">
      <selection activeCell="C37" sqref="C37"/>
    </sheetView>
  </sheetViews>
  <sheetFormatPr defaultColWidth="9.140625" defaultRowHeight="12.75"/>
  <cols>
    <col min="1" max="1" width="3.421875" style="172" customWidth="1"/>
    <col min="2" max="2" width="50.140625" style="172" bestFit="1" customWidth="1"/>
    <col min="3" max="3" width="20.28125" style="172" customWidth="1"/>
    <col min="4" max="4" width="22.7109375" style="172" bestFit="1" customWidth="1"/>
    <col min="5" max="5" width="12.7109375" style="172" hidden="1" customWidth="1"/>
    <col min="6" max="7" width="9.140625" style="172" customWidth="1"/>
    <col min="8" max="8" width="9.57421875" style="172" bestFit="1" customWidth="1"/>
    <col min="9" max="16384" width="9.140625" style="172" customWidth="1"/>
  </cols>
  <sheetData>
    <row r="1" ht="15">
      <c r="D1" s="198" t="s">
        <v>189</v>
      </c>
    </row>
    <row r="2" spans="2:4" ht="21">
      <c r="B2" s="286" t="s">
        <v>200</v>
      </c>
      <c r="C2" s="286"/>
      <c r="D2" s="199" t="s">
        <v>192</v>
      </c>
    </row>
    <row r="3" spans="2:4" ht="15">
      <c r="B3" s="287" t="s">
        <v>148</v>
      </c>
      <c r="C3" s="287"/>
      <c r="D3" s="198" t="s">
        <v>188</v>
      </c>
    </row>
    <row r="4" ht="15">
      <c r="D4" s="198" t="s">
        <v>73</v>
      </c>
    </row>
    <row r="5" ht="15.75" thickBot="1">
      <c r="D5" s="200" t="s">
        <v>193</v>
      </c>
    </row>
    <row r="6" spans="1:4" ht="15">
      <c r="A6" s="173" t="s">
        <v>29</v>
      </c>
      <c r="B6" s="174" t="s">
        <v>149</v>
      </c>
      <c r="C6" s="175" t="s">
        <v>150</v>
      </c>
      <c r="D6" s="176" t="s">
        <v>151</v>
      </c>
    </row>
    <row r="7" spans="1:5" ht="15">
      <c r="A7" s="177" t="s">
        <v>82</v>
      </c>
      <c r="B7" s="178" t="s">
        <v>152</v>
      </c>
      <c r="C7" s="178">
        <f>C8+C9</f>
        <v>6113556</v>
      </c>
      <c r="D7" s="178">
        <f>D8+D9</f>
        <v>0</v>
      </c>
      <c r="E7" s="178">
        <f>E8+E9</f>
        <v>0</v>
      </c>
    </row>
    <row r="8" spans="1:5" ht="15">
      <c r="A8" s="179"/>
      <c r="B8" s="180" t="s">
        <v>153</v>
      </c>
      <c r="C8" s="180">
        <v>6113556</v>
      </c>
      <c r="D8" s="180">
        <v>0</v>
      </c>
      <c r="E8" s="180">
        <v>0</v>
      </c>
    </row>
    <row r="9" spans="1:5" ht="15">
      <c r="A9" s="179"/>
      <c r="B9" s="180" t="s">
        <v>154</v>
      </c>
      <c r="C9" s="181">
        <v>0</v>
      </c>
      <c r="D9" s="180">
        <v>0</v>
      </c>
      <c r="E9" s="180">
        <v>0</v>
      </c>
    </row>
    <row r="10" spans="1:5" ht="15">
      <c r="A10" s="179"/>
      <c r="B10" s="180" t="s">
        <v>155</v>
      </c>
      <c r="C10" s="180"/>
      <c r="D10" s="180"/>
      <c r="E10" s="180"/>
    </row>
    <row r="11" spans="1:5" ht="15">
      <c r="A11" s="177" t="s">
        <v>156</v>
      </c>
      <c r="B11" s="178" t="s">
        <v>157</v>
      </c>
      <c r="C11" s="178">
        <f>C12+C16+C19+C20+C30</f>
        <v>5519409</v>
      </c>
      <c r="D11" s="178">
        <f>D12+D16+D19+D20+D30</f>
        <v>0</v>
      </c>
      <c r="E11" s="178">
        <f>E12+E16+E19+E20+E30</f>
        <v>0</v>
      </c>
    </row>
    <row r="12" spans="1:5" ht="15">
      <c r="A12" s="179">
        <v>1</v>
      </c>
      <c r="B12" s="180" t="s">
        <v>158</v>
      </c>
      <c r="C12" s="180">
        <v>5058747</v>
      </c>
      <c r="D12" s="180">
        <f>D13+D14+D15</f>
        <v>0</v>
      </c>
      <c r="E12" s="180">
        <f>E13+E14+E15</f>
        <v>0</v>
      </c>
    </row>
    <row r="13" spans="1:5" ht="15">
      <c r="A13" s="179"/>
      <c r="B13" s="180" t="s">
        <v>159</v>
      </c>
      <c r="C13" s="180">
        <v>0</v>
      </c>
      <c r="D13" s="180">
        <v>0</v>
      </c>
      <c r="E13" s="180">
        <v>0</v>
      </c>
    </row>
    <row r="14" spans="1:5" ht="15">
      <c r="A14" s="179"/>
      <c r="B14" s="180" t="s">
        <v>160</v>
      </c>
      <c r="C14" s="182">
        <v>0</v>
      </c>
      <c r="D14" s="182">
        <v>0</v>
      </c>
      <c r="E14" s="180">
        <v>0</v>
      </c>
    </row>
    <row r="15" spans="1:5" ht="15">
      <c r="A15" s="179"/>
      <c r="B15" s="180" t="s">
        <v>161</v>
      </c>
      <c r="C15" s="180">
        <v>0</v>
      </c>
      <c r="D15" s="180">
        <v>0</v>
      </c>
      <c r="E15" s="180">
        <v>0</v>
      </c>
    </row>
    <row r="16" spans="1:5" ht="15">
      <c r="A16" s="179">
        <v>2</v>
      </c>
      <c r="B16" s="180" t="s">
        <v>162</v>
      </c>
      <c r="C16" s="183">
        <f>C17+C18</f>
        <v>539154</v>
      </c>
      <c r="D16" s="180">
        <f>D17+D18</f>
        <v>0</v>
      </c>
      <c r="E16" s="180">
        <f>E17+E18</f>
        <v>0</v>
      </c>
    </row>
    <row r="17" spans="1:5" ht="15">
      <c r="A17" s="179"/>
      <c r="B17" s="180" t="s">
        <v>163</v>
      </c>
      <c r="C17" s="183">
        <v>462000</v>
      </c>
      <c r="D17" s="180">
        <v>0</v>
      </c>
      <c r="E17" s="180">
        <v>0</v>
      </c>
    </row>
    <row r="18" spans="1:5" ht="15">
      <c r="A18" s="179"/>
      <c r="B18" s="180" t="s">
        <v>164</v>
      </c>
      <c r="C18" s="183">
        <v>77154</v>
      </c>
      <c r="D18" s="180">
        <v>0</v>
      </c>
      <c r="E18" s="180">
        <v>0</v>
      </c>
    </row>
    <row r="19" spans="1:8" ht="15">
      <c r="A19" s="179">
        <v>3</v>
      </c>
      <c r="B19" s="180" t="s">
        <v>165</v>
      </c>
      <c r="C19" s="180">
        <v>0</v>
      </c>
      <c r="D19" s="180">
        <v>0</v>
      </c>
      <c r="E19" s="180">
        <v>0</v>
      </c>
      <c r="H19" s="184"/>
    </row>
    <row r="20" spans="1:5" ht="15">
      <c r="A20" s="179">
        <v>4</v>
      </c>
      <c r="B20" s="180" t="s">
        <v>166</v>
      </c>
      <c r="C20" s="180">
        <f>C21+C22+C23+C24+C25+C26+C27</f>
        <v>-89759</v>
      </c>
      <c r="D20" s="180">
        <f>D21+D22+D23++D28+D29+D24+D25+D26+D27</f>
        <v>0</v>
      </c>
      <c r="E20" s="180">
        <f>E21+E22+E23+E24+E25+E26+E27</f>
        <v>0</v>
      </c>
    </row>
    <row r="21" spans="1:5" ht="15">
      <c r="A21" s="179"/>
      <c r="B21" s="180" t="s">
        <v>167</v>
      </c>
      <c r="C21" s="180">
        <v>0</v>
      </c>
      <c r="D21" s="180">
        <v>0</v>
      </c>
      <c r="E21" s="180">
        <v>0</v>
      </c>
    </row>
    <row r="22" spans="1:5" ht="15">
      <c r="A22" s="179"/>
      <c r="B22" s="180" t="s">
        <v>168</v>
      </c>
      <c r="C22" s="180">
        <v>0</v>
      </c>
      <c r="D22" s="180">
        <v>0</v>
      </c>
      <c r="E22" s="180">
        <v>0</v>
      </c>
    </row>
    <row r="23" spans="1:5" ht="15">
      <c r="A23" s="179"/>
      <c r="B23" s="180" t="s">
        <v>169</v>
      </c>
      <c r="C23" s="183">
        <v>0</v>
      </c>
      <c r="D23" s="183">
        <v>0</v>
      </c>
      <c r="E23" s="180">
        <v>0</v>
      </c>
    </row>
    <row r="24" spans="1:5" ht="15">
      <c r="A24" s="179"/>
      <c r="B24" s="180" t="s">
        <v>170</v>
      </c>
      <c r="C24" s="180">
        <v>0</v>
      </c>
      <c r="D24" s="180">
        <v>0</v>
      </c>
      <c r="E24" s="180">
        <v>0</v>
      </c>
    </row>
    <row r="25" spans="1:5" ht="15">
      <c r="A25" s="179"/>
      <c r="B25" s="180" t="s">
        <v>207</v>
      </c>
      <c r="C25" s="182">
        <v>-89759</v>
      </c>
      <c r="D25" s="182">
        <v>0</v>
      </c>
      <c r="E25" s="180">
        <v>0</v>
      </c>
    </row>
    <row r="26" spans="1:5" ht="15">
      <c r="A26" s="179"/>
      <c r="B26" s="180" t="s">
        <v>172</v>
      </c>
      <c r="C26" s="180">
        <v>0</v>
      </c>
      <c r="D26" s="180">
        <v>0</v>
      </c>
      <c r="E26" s="180">
        <v>0</v>
      </c>
    </row>
    <row r="27" spans="1:5" ht="18" customHeight="1">
      <c r="A27" s="179"/>
      <c r="B27" s="180" t="s">
        <v>173</v>
      </c>
      <c r="C27" s="180">
        <v>0</v>
      </c>
      <c r="D27" s="180">
        <v>0</v>
      </c>
      <c r="E27" s="180">
        <v>0</v>
      </c>
    </row>
    <row r="28" spans="1:5" ht="15">
      <c r="A28" s="179"/>
      <c r="B28" s="180" t="s">
        <v>174</v>
      </c>
      <c r="C28" s="180">
        <v>25000</v>
      </c>
      <c r="D28" s="180">
        <v>0</v>
      </c>
      <c r="E28" s="180">
        <v>0</v>
      </c>
    </row>
    <row r="29" spans="1:5" ht="15">
      <c r="A29" s="179"/>
      <c r="B29" s="180" t="s">
        <v>175</v>
      </c>
      <c r="C29" s="180">
        <v>0</v>
      </c>
      <c r="D29" s="180">
        <v>0</v>
      </c>
      <c r="E29" s="180"/>
    </row>
    <row r="30" spans="1:5" ht="15">
      <c r="A30" s="179">
        <v>5</v>
      </c>
      <c r="B30" s="180" t="s">
        <v>176</v>
      </c>
      <c r="C30" s="180">
        <f>C31</f>
        <v>11267</v>
      </c>
      <c r="D30" s="180">
        <f>D31</f>
        <v>0</v>
      </c>
      <c r="E30" s="180">
        <f>E31</f>
        <v>0</v>
      </c>
    </row>
    <row r="31" spans="1:5" ht="15">
      <c r="A31" s="179"/>
      <c r="B31" s="180" t="s">
        <v>177</v>
      </c>
      <c r="C31" s="180">
        <v>11267</v>
      </c>
      <c r="D31" s="180">
        <v>0</v>
      </c>
      <c r="E31" s="180">
        <v>0</v>
      </c>
    </row>
    <row r="32" spans="1:5" ht="15">
      <c r="A32" s="179"/>
      <c r="B32" s="180" t="s">
        <v>155</v>
      </c>
      <c r="C32" s="180"/>
      <c r="D32" s="180"/>
      <c r="E32" s="180"/>
    </row>
    <row r="33" spans="1:5" ht="15">
      <c r="A33" s="179"/>
      <c r="B33" s="180" t="s">
        <v>155</v>
      </c>
      <c r="C33" s="180"/>
      <c r="D33" s="180"/>
      <c r="E33" s="180"/>
    </row>
    <row r="34" spans="1:5" ht="15">
      <c r="A34" s="177" t="s">
        <v>178</v>
      </c>
      <c r="B34" s="178" t="s">
        <v>179</v>
      </c>
      <c r="C34" s="178">
        <f>C7-C11</f>
        <v>594147</v>
      </c>
      <c r="D34" s="178">
        <f>D7-D11</f>
        <v>0</v>
      </c>
      <c r="E34" s="178">
        <f>E7-E11</f>
        <v>0</v>
      </c>
    </row>
    <row r="35" spans="1:5" ht="15">
      <c r="A35" s="179"/>
      <c r="B35" s="180" t="s">
        <v>180</v>
      </c>
      <c r="C35" s="180">
        <v>0</v>
      </c>
      <c r="D35" s="180">
        <v>0</v>
      </c>
      <c r="E35" s="180"/>
    </row>
    <row r="36" spans="1:5" ht="15">
      <c r="A36" s="179">
        <v>6</v>
      </c>
      <c r="B36" s="180" t="s">
        <v>181</v>
      </c>
      <c r="C36" s="180">
        <f>C34*0.075</f>
        <v>44561.025</v>
      </c>
      <c r="D36" s="180">
        <v>0</v>
      </c>
      <c r="E36" s="180">
        <f>E34*0.1</f>
        <v>0</v>
      </c>
    </row>
    <row r="37" spans="1:5" ht="15.75" thickBot="1">
      <c r="A37" s="185" t="s">
        <v>182</v>
      </c>
      <c r="B37" s="186" t="s">
        <v>183</v>
      </c>
      <c r="C37" s="187">
        <f>IF(C34-C36&lt;0,C37=0,C34-C36)</f>
        <v>549585.975</v>
      </c>
      <c r="D37" s="187">
        <f>IF(D34-D36&lt;0,D37=0,D34-D36)</f>
        <v>0</v>
      </c>
      <c r="E37" s="187">
        <f>IF(E34-E36&lt;0,E37=0,E34-E36)</f>
        <v>0</v>
      </c>
    </row>
    <row r="39" spans="2:4" ht="15">
      <c r="B39" s="216"/>
      <c r="C39" s="216"/>
      <c r="D39" s="216"/>
    </row>
    <row r="40" spans="2:4" ht="15">
      <c r="B40" s="216"/>
      <c r="C40" s="216">
        <f>C36-C28</f>
        <v>19561.025</v>
      </c>
      <c r="D40" s="216"/>
    </row>
    <row r="41" spans="2:4" ht="15">
      <c r="B41" s="216"/>
      <c r="C41" s="216"/>
      <c r="D41" s="216"/>
    </row>
    <row r="42" spans="2:4" ht="15">
      <c r="B42" s="216"/>
      <c r="C42" s="216"/>
      <c r="D42" s="216"/>
    </row>
    <row r="43" spans="2:4" ht="15">
      <c r="B43" s="216"/>
      <c r="C43" s="216"/>
      <c r="D43" s="216"/>
    </row>
    <row r="44" spans="2:4" ht="15">
      <c r="B44" s="216"/>
      <c r="C44" s="216"/>
      <c r="D44" s="216"/>
    </row>
    <row r="45" spans="2:4" ht="15">
      <c r="B45" s="216"/>
      <c r="C45" s="216"/>
      <c r="D45" s="216"/>
    </row>
  </sheetData>
  <sheetProtection/>
  <mergeCells count="2">
    <mergeCell ref="B2:C2"/>
    <mergeCell ref="B3:C3"/>
  </mergeCells>
  <printOptions/>
  <pageMargins left="0.25" right="0.3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3.28125" style="0" customWidth="1"/>
    <col min="2" max="2" width="12.57421875" style="0" customWidth="1"/>
    <col min="3" max="3" width="12.8515625" style="0" customWidth="1"/>
    <col min="4" max="4" width="13.421875" style="0" customWidth="1"/>
    <col min="5" max="5" width="12.00390625" style="0" customWidth="1"/>
    <col min="6" max="6" width="13.00390625" style="0" customWidth="1"/>
    <col min="7" max="7" width="12.421875" style="0" customWidth="1"/>
    <col min="8" max="8" width="12.00390625" style="0" customWidth="1"/>
    <col min="9" max="9" width="4.8515625" style="0" customWidth="1"/>
    <col min="10" max="10" width="5.8515625" style="0" customWidth="1"/>
    <col min="11" max="11" width="6.00390625" style="0" customWidth="1"/>
    <col min="12" max="12" width="13.8515625" style="0" customWidth="1"/>
    <col min="13" max="13" width="11.7109375" style="0" customWidth="1"/>
    <col min="14" max="14" width="13.8515625" style="0" customWidth="1"/>
    <col min="15" max="15" width="14.00390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296" t="s">
        <v>201</v>
      </c>
      <c r="B2" s="296"/>
      <c r="C2" s="296"/>
      <c r="D2" s="296"/>
      <c r="E2" s="296"/>
      <c r="F2" s="296"/>
      <c r="G2" s="296"/>
      <c r="H2" s="296"/>
      <c r="I2" s="296"/>
      <c r="J2" s="16"/>
      <c r="K2" s="16"/>
      <c r="L2" s="1"/>
      <c r="M2" s="1"/>
      <c r="N2" s="1"/>
      <c r="O2" s="1"/>
    </row>
    <row r="3" spans="1:15" ht="15.75">
      <c r="A3" s="296" t="s">
        <v>202</v>
      </c>
      <c r="B3" s="296"/>
      <c r="C3" s="296"/>
      <c r="D3" s="296"/>
      <c r="E3" s="296"/>
      <c r="F3" s="296"/>
      <c r="G3" s="296"/>
      <c r="H3" s="296"/>
      <c r="I3" s="296"/>
      <c r="J3" s="16"/>
      <c r="K3" s="16"/>
      <c r="L3" s="16"/>
      <c r="M3" s="1"/>
      <c r="N3" s="1"/>
      <c r="O3" s="1"/>
    </row>
    <row r="4" spans="1:15" ht="15.75">
      <c r="A4" s="296" t="s">
        <v>203</v>
      </c>
      <c r="B4" s="296"/>
      <c r="C4" s="296"/>
      <c r="D4" s="296"/>
      <c r="E4" s="296"/>
      <c r="F4" s="296"/>
      <c r="G4" s="296"/>
      <c r="H4" s="296"/>
      <c r="I4" s="296"/>
      <c r="J4" s="2"/>
      <c r="K4" s="1"/>
      <c r="L4" s="1"/>
      <c r="M4" s="1"/>
      <c r="N4" s="1"/>
      <c r="O4" s="1"/>
    </row>
    <row r="5" spans="1:15" ht="13.5" thickBo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0.25" customHeight="1" thickBot="1" thickTop="1">
      <c r="A6" s="297" t="s">
        <v>13</v>
      </c>
      <c r="B6" s="300" t="s">
        <v>14</v>
      </c>
      <c r="C6" s="300"/>
      <c r="D6" s="300"/>
      <c r="E6" s="301" t="s">
        <v>20</v>
      </c>
      <c r="F6" s="304" t="s">
        <v>23</v>
      </c>
      <c r="G6" s="305"/>
      <c r="H6" s="305"/>
      <c r="I6" s="305"/>
      <c r="J6" s="305"/>
      <c r="K6" s="305"/>
      <c r="L6" s="305"/>
      <c r="M6" s="305"/>
      <c r="N6" s="306"/>
      <c r="O6" s="301" t="s">
        <v>19</v>
      </c>
    </row>
    <row r="7" spans="1:15" ht="21" customHeight="1" thickBot="1" thickTop="1">
      <c r="A7" s="298"/>
      <c r="B7" s="300"/>
      <c r="C7" s="300"/>
      <c r="D7" s="300"/>
      <c r="E7" s="302"/>
      <c r="F7" s="300" t="s">
        <v>204</v>
      </c>
      <c r="G7" s="300"/>
      <c r="H7" s="300"/>
      <c r="I7" s="300" t="s">
        <v>21</v>
      </c>
      <c r="J7" s="300"/>
      <c r="K7" s="300"/>
      <c r="L7" s="300" t="s">
        <v>15</v>
      </c>
      <c r="M7" s="307"/>
      <c r="N7" s="307"/>
      <c r="O7" s="302"/>
    </row>
    <row r="8" spans="1:15" ht="45.75" customHeight="1" thickBot="1" thickTop="1">
      <c r="A8" s="299"/>
      <c r="B8" s="14" t="s">
        <v>17</v>
      </c>
      <c r="C8" s="22" t="s">
        <v>12</v>
      </c>
      <c r="D8" s="14" t="s">
        <v>16</v>
      </c>
      <c r="E8" s="303"/>
      <c r="F8" s="14" t="s">
        <v>18</v>
      </c>
      <c r="G8" s="22" t="s">
        <v>12</v>
      </c>
      <c r="H8" s="14" t="s">
        <v>16</v>
      </c>
      <c r="I8" s="14" t="s">
        <v>18</v>
      </c>
      <c r="J8" s="22" t="s">
        <v>12</v>
      </c>
      <c r="K8" s="14" t="s">
        <v>16</v>
      </c>
      <c r="L8" s="14" t="s">
        <v>18</v>
      </c>
      <c r="M8" s="22" t="s">
        <v>12</v>
      </c>
      <c r="N8" s="14" t="s">
        <v>16</v>
      </c>
      <c r="O8" s="303"/>
    </row>
    <row r="9" spans="1:15" ht="24.75" customHeight="1" thickTop="1">
      <c r="A9" s="17" t="s">
        <v>24</v>
      </c>
      <c r="B9" s="25"/>
      <c r="C9" s="26"/>
      <c r="D9" s="25"/>
      <c r="E9" s="25"/>
      <c r="F9" s="25"/>
      <c r="G9" s="27"/>
      <c r="H9" s="25"/>
      <c r="I9" s="25"/>
      <c r="J9" s="27"/>
      <c r="K9" s="25"/>
      <c r="L9" s="25"/>
      <c r="M9" s="27"/>
      <c r="N9" s="25"/>
      <c r="O9" s="217"/>
    </row>
    <row r="10" spans="1:15" ht="24.75" customHeight="1">
      <c r="A10" s="17" t="s">
        <v>0</v>
      </c>
      <c r="B10" s="239"/>
      <c r="C10" s="240">
        <f aca="true" t="shared" si="0" ref="C10:C21">B10/5</f>
        <v>0</v>
      </c>
      <c r="D10" s="239">
        <f aca="true" t="shared" si="1" ref="D10:D15">B10+C10</f>
        <v>0</v>
      </c>
      <c r="E10" s="239"/>
      <c r="F10" s="239"/>
      <c r="G10" s="240">
        <f aca="true" t="shared" si="2" ref="G10:G18">F10/5</f>
        <v>0</v>
      </c>
      <c r="H10" s="239">
        <f aca="true" t="shared" si="3" ref="H10:H18">F10+G10</f>
        <v>0</v>
      </c>
      <c r="I10" s="239"/>
      <c r="J10" s="240">
        <f>I10/5</f>
        <v>0</v>
      </c>
      <c r="K10" s="219">
        <f aca="true" t="shared" si="4" ref="K10:K19">I10+J10</f>
        <v>0</v>
      </c>
      <c r="L10" s="219"/>
      <c r="M10" s="218">
        <f aca="true" t="shared" si="5" ref="M10:M18">L10/5</f>
        <v>0</v>
      </c>
      <c r="N10" s="219">
        <f aca="true" t="shared" si="6" ref="N10:N15">L10+M10</f>
        <v>0</v>
      </c>
      <c r="O10" s="220">
        <f>O9+C10-M10-J10</f>
        <v>0</v>
      </c>
    </row>
    <row r="11" spans="1:15" ht="24.75" customHeight="1">
      <c r="A11" s="17" t="s">
        <v>1</v>
      </c>
      <c r="B11" s="239"/>
      <c r="C11" s="240">
        <f t="shared" si="0"/>
        <v>0</v>
      </c>
      <c r="D11" s="239">
        <f t="shared" si="1"/>
        <v>0</v>
      </c>
      <c r="E11" s="241"/>
      <c r="F11" s="239"/>
      <c r="G11" s="240">
        <f t="shared" si="2"/>
        <v>0</v>
      </c>
      <c r="H11" s="239">
        <f t="shared" si="3"/>
        <v>0</v>
      </c>
      <c r="I11" s="239"/>
      <c r="J11" s="240">
        <f aca="true" t="shared" si="7" ref="J11:J17">I11/5</f>
        <v>0</v>
      </c>
      <c r="K11" s="219">
        <f t="shared" si="4"/>
        <v>0</v>
      </c>
      <c r="L11" s="219"/>
      <c r="M11" s="218">
        <f t="shared" si="5"/>
        <v>0</v>
      </c>
      <c r="N11" s="219">
        <f t="shared" si="6"/>
        <v>0</v>
      </c>
      <c r="O11" s="220">
        <f>O10+C11-M11-J11</f>
        <v>0</v>
      </c>
    </row>
    <row r="12" spans="1:15" ht="26.25" customHeight="1">
      <c r="A12" s="17" t="s">
        <v>2</v>
      </c>
      <c r="B12" s="239"/>
      <c r="C12" s="240">
        <f t="shared" si="0"/>
        <v>0</v>
      </c>
      <c r="D12" s="239">
        <f t="shared" si="1"/>
        <v>0</v>
      </c>
      <c r="E12" s="239"/>
      <c r="F12" s="239"/>
      <c r="G12" s="240">
        <f t="shared" si="2"/>
        <v>0</v>
      </c>
      <c r="H12" s="239">
        <f t="shared" si="3"/>
        <v>0</v>
      </c>
      <c r="I12" s="239"/>
      <c r="J12" s="240">
        <f>I12/5</f>
        <v>0</v>
      </c>
      <c r="K12" s="219">
        <f t="shared" si="4"/>
        <v>0</v>
      </c>
      <c r="L12" s="219"/>
      <c r="M12" s="218">
        <f t="shared" si="5"/>
        <v>0</v>
      </c>
      <c r="N12" s="219">
        <f t="shared" si="6"/>
        <v>0</v>
      </c>
      <c r="O12" s="220">
        <f>O11+C12-M12-J12</f>
        <v>0</v>
      </c>
    </row>
    <row r="13" spans="1:15" ht="21.75" customHeight="1">
      <c r="A13" s="17" t="s">
        <v>3</v>
      </c>
      <c r="B13" s="239"/>
      <c r="C13" s="240">
        <f t="shared" si="0"/>
        <v>0</v>
      </c>
      <c r="D13" s="239">
        <f t="shared" si="1"/>
        <v>0</v>
      </c>
      <c r="E13" s="239"/>
      <c r="F13" s="239"/>
      <c r="G13" s="240">
        <f t="shared" si="2"/>
        <v>0</v>
      </c>
      <c r="H13" s="239">
        <f t="shared" si="3"/>
        <v>0</v>
      </c>
      <c r="I13" s="239"/>
      <c r="J13" s="240">
        <f>I13/5</f>
        <v>0</v>
      </c>
      <c r="K13" s="219">
        <f t="shared" si="4"/>
        <v>0</v>
      </c>
      <c r="L13" s="219"/>
      <c r="M13" s="218">
        <f t="shared" si="5"/>
        <v>0</v>
      </c>
      <c r="N13" s="219">
        <f t="shared" si="6"/>
        <v>0</v>
      </c>
      <c r="O13" s="220">
        <f>O12+C13-M13-J13</f>
        <v>0</v>
      </c>
    </row>
    <row r="14" spans="1:15" ht="22.5" customHeight="1">
      <c r="A14" s="17" t="s">
        <v>4</v>
      </c>
      <c r="B14" s="239">
        <v>75000</v>
      </c>
      <c r="C14" s="240">
        <f t="shared" si="0"/>
        <v>15000</v>
      </c>
      <c r="D14" s="239">
        <f t="shared" si="1"/>
        <v>90000</v>
      </c>
      <c r="E14" s="239">
        <v>0</v>
      </c>
      <c r="F14" s="239"/>
      <c r="G14" s="240">
        <f t="shared" si="2"/>
        <v>0</v>
      </c>
      <c r="H14" s="239">
        <f t="shared" si="3"/>
        <v>0</v>
      </c>
      <c r="I14" s="239"/>
      <c r="J14" s="240">
        <f t="shared" si="7"/>
        <v>0</v>
      </c>
      <c r="K14" s="219">
        <f t="shared" si="4"/>
        <v>0</v>
      </c>
      <c r="L14" s="219"/>
      <c r="M14" s="218">
        <f t="shared" si="5"/>
        <v>0</v>
      </c>
      <c r="N14" s="219">
        <f t="shared" si="6"/>
        <v>0</v>
      </c>
      <c r="O14" s="220">
        <f>O13+C14-M14-J14</f>
        <v>15000</v>
      </c>
    </row>
    <row r="15" spans="1:15" ht="21" customHeight="1">
      <c r="A15" s="17" t="s">
        <v>5</v>
      </c>
      <c r="B15" s="239"/>
      <c r="C15" s="240">
        <f t="shared" si="0"/>
        <v>0</v>
      </c>
      <c r="D15" s="239">
        <f t="shared" si="1"/>
        <v>0</v>
      </c>
      <c r="E15" s="239">
        <v>0</v>
      </c>
      <c r="F15" s="239"/>
      <c r="G15" s="240">
        <f t="shared" si="2"/>
        <v>0</v>
      </c>
      <c r="H15" s="239">
        <f t="shared" si="3"/>
        <v>0</v>
      </c>
      <c r="I15" s="239"/>
      <c r="J15" s="240">
        <f t="shared" si="7"/>
        <v>0</v>
      </c>
      <c r="K15" s="219">
        <f t="shared" si="4"/>
        <v>0</v>
      </c>
      <c r="L15" s="219"/>
      <c r="M15" s="218">
        <f t="shared" si="5"/>
        <v>0</v>
      </c>
      <c r="N15" s="219">
        <f t="shared" si="6"/>
        <v>0</v>
      </c>
      <c r="O15" s="220">
        <f>C15-M15-J15</f>
        <v>0</v>
      </c>
    </row>
    <row r="16" spans="1:15" ht="24" customHeight="1">
      <c r="A16" s="17" t="s">
        <v>6</v>
      </c>
      <c r="B16" s="239"/>
      <c r="C16" s="240">
        <f t="shared" si="0"/>
        <v>0</v>
      </c>
      <c r="D16" s="239">
        <f>B16+C16</f>
        <v>0</v>
      </c>
      <c r="E16" s="239">
        <v>0</v>
      </c>
      <c r="F16" s="239"/>
      <c r="G16" s="240">
        <f t="shared" si="2"/>
        <v>0</v>
      </c>
      <c r="H16" s="239">
        <f t="shared" si="3"/>
        <v>0</v>
      </c>
      <c r="I16" s="239"/>
      <c r="J16" s="240">
        <f t="shared" si="7"/>
        <v>0</v>
      </c>
      <c r="K16" s="219">
        <f t="shared" si="4"/>
        <v>0</v>
      </c>
      <c r="L16" s="221"/>
      <c r="M16" s="218">
        <f t="shared" si="5"/>
        <v>0</v>
      </c>
      <c r="N16" s="219">
        <f>L16+M16</f>
        <v>0</v>
      </c>
      <c r="O16" s="220">
        <f>O15+C16-M16-J16</f>
        <v>0</v>
      </c>
    </row>
    <row r="17" spans="1:15" ht="22.5" customHeight="1">
      <c r="A17" s="17" t="s">
        <v>7</v>
      </c>
      <c r="B17" s="239"/>
      <c r="C17" s="240">
        <f t="shared" si="0"/>
        <v>0</v>
      </c>
      <c r="D17" s="239">
        <f>+B17+C17</f>
        <v>0</v>
      </c>
      <c r="E17" s="239">
        <v>0</v>
      </c>
      <c r="F17" s="239"/>
      <c r="G17" s="240">
        <f t="shared" si="2"/>
        <v>0</v>
      </c>
      <c r="H17" s="239">
        <f t="shared" si="3"/>
        <v>0</v>
      </c>
      <c r="I17" s="239"/>
      <c r="J17" s="240">
        <f t="shared" si="7"/>
        <v>0</v>
      </c>
      <c r="K17" s="219">
        <f t="shared" si="4"/>
        <v>0</v>
      </c>
      <c r="L17" s="219">
        <v>647331</v>
      </c>
      <c r="M17" s="218">
        <f t="shared" si="5"/>
        <v>129466.2</v>
      </c>
      <c r="N17" s="219">
        <f>L17+M17</f>
        <v>776797.2</v>
      </c>
      <c r="O17" s="220">
        <f>O16+C17-M17-J17</f>
        <v>-129466.2</v>
      </c>
    </row>
    <row r="18" spans="1:15" ht="21" customHeight="1">
      <c r="A18" s="17" t="s">
        <v>8</v>
      </c>
      <c r="B18" s="219"/>
      <c r="C18" s="218">
        <f t="shared" si="0"/>
        <v>0</v>
      </c>
      <c r="D18" s="219">
        <f>+B18+C18</f>
        <v>0</v>
      </c>
      <c r="E18" s="219">
        <v>0</v>
      </c>
      <c r="F18" s="219"/>
      <c r="G18" s="218">
        <f t="shared" si="2"/>
        <v>0</v>
      </c>
      <c r="H18" s="219">
        <f t="shared" si="3"/>
        <v>0</v>
      </c>
      <c r="I18" s="219"/>
      <c r="J18" s="218">
        <f>I18/5</f>
        <v>0</v>
      </c>
      <c r="K18" s="219">
        <f t="shared" si="4"/>
        <v>0</v>
      </c>
      <c r="L18" s="219">
        <v>815283</v>
      </c>
      <c r="M18" s="218">
        <f t="shared" si="5"/>
        <v>163056.6</v>
      </c>
      <c r="N18" s="219">
        <f>L18+M18</f>
        <v>978339.6</v>
      </c>
      <c r="O18" s="220">
        <f>O17+C18-M18-J18</f>
        <v>-292522.8</v>
      </c>
    </row>
    <row r="19" spans="1:15" ht="21.75" customHeight="1">
      <c r="A19" s="17" t="s">
        <v>9</v>
      </c>
      <c r="B19" s="219">
        <v>0</v>
      </c>
      <c r="C19" s="218">
        <f t="shared" si="0"/>
        <v>0</v>
      </c>
      <c r="D19" s="219">
        <f>+B19+C19</f>
        <v>0</v>
      </c>
      <c r="E19" s="219">
        <v>0</v>
      </c>
      <c r="F19" s="219">
        <v>32550</v>
      </c>
      <c r="G19" s="218">
        <f>F19*0.2</f>
        <v>6510</v>
      </c>
      <c r="H19" s="219">
        <f>F19+G19</f>
        <v>39060</v>
      </c>
      <c r="I19" s="219"/>
      <c r="J19" s="218">
        <f>I19/5</f>
        <v>0</v>
      </c>
      <c r="K19" s="219">
        <f t="shared" si="4"/>
        <v>0</v>
      </c>
      <c r="L19" s="219">
        <v>2743883</v>
      </c>
      <c r="M19" s="218">
        <f>L19*0.2</f>
        <v>548776.6</v>
      </c>
      <c r="N19" s="219">
        <f>L19+M19</f>
        <v>3292659.6</v>
      </c>
      <c r="O19" s="220">
        <f>O18+C19-M19-J19-G19</f>
        <v>-847809.3999999999</v>
      </c>
    </row>
    <row r="20" spans="1:15" ht="20.25" customHeight="1">
      <c r="A20" s="17" t="s">
        <v>10</v>
      </c>
      <c r="B20" s="219">
        <v>1830549</v>
      </c>
      <c r="C20" s="218">
        <f t="shared" si="0"/>
        <v>366109.8</v>
      </c>
      <c r="D20" s="219">
        <f>+B20+C20</f>
        <v>2196658.8</v>
      </c>
      <c r="E20" s="219">
        <v>2400</v>
      </c>
      <c r="F20" s="219"/>
      <c r="G20" s="218">
        <f>F20/5</f>
        <v>0</v>
      </c>
      <c r="H20" s="219">
        <f>+F20+G20</f>
        <v>0</v>
      </c>
      <c r="I20" s="219"/>
      <c r="J20" s="218">
        <f>I20/5</f>
        <v>0</v>
      </c>
      <c r="K20" s="219">
        <f>+I20+J20</f>
        <v>0</v>
      </c>
      <c r="L20" s="219">
        <v>290544</v>
      </c>
      <c r="M20" s="218">
        <f>L20/5</f>
        <v>58108.8</v>
      </c>
      <c r="N20" s="219">
        <f>+L20+M20</f>
        <v>348652.8</v>
      </c>
      <c r="O20" s="220">
        <f>O19+C20-M20-J20</f>
        <v>-539808.3999999999</v>
      </c>
    </row>
    <row r="21" spans="1:15" ht="24.75" customHeight="1" thickBot="1">
      <c r="A21" s="18" t="s">
        <v>11</v>
      </c>
      <c r="B21" s="222">
        <v>4208007</v>
      </c>
      <c r="C21" s="223">
        <f t="shared" si="0"/>
        <v>841601.4</v>
      </c>
      <c r="D21" s="222">
        <f>+B21+C21</f>
        <v>5049608.4</v>
      </c>
      <c r="E21" s="222">
        <v>0</v>
      </c>
      <c r="F21" s="222"/>
      <c r="G21" s="223">
        <f>F21/5</f>
        <v>0</v>
      </c>
      <c r="H21" s="222">
        <f>+F21+G21</f>
        <v>0</v>
      </c>
      <c r="I21" s="222"/>
      <c r="J21" s="223">
        <f>I21/5</f>
        <v>0</v>
      </c>
      <c r="K21" s="222">
        <f>+I21+J21</f>
        <v>0</v>
      </c>
      <c r="L21" s="222">
        <v>559305</v>
      </c>
      <c r="M21" s="223">
        <f>L21/5</f>
        <v>111861</v>
      </c>
      <c r="N21" s="222">
        <f>+L21+M21</f>
        <v>671166</v>
      </c>
      <c r="O21" s="220">
        <f>O20+C21-M21-J21</f>
        <v>189932.00000000012</v>
      </c>
    </row>
    <row r="22" spans="1:15" ht="24.75" customHeight="1" thickBot="1" thickTop="1">
      <c r="A22" s="20"/>
      <c r="B22" s="21">
        <f>SUM(B10:B21)</f>
        <v>6113556</v>
      </c>
      <c r="C22" s="23">
        <f>SUM(C10:C21)</f>
        <v>1222711.2</v>
      </c>
      <c r="D22" s="21">
        <f aca="true" t="shared" si="8" ref="D22:N22">SUM(D10:D21)</f>
        <v>7336267.2</v>
      </c>
      <c r="E22" s="21">
        <f>SUM(E10:E21)</f>
        <v>2400</v>
      </c>
      <c r="F22" s="21">
        <f>SUM(F10:F21)</f>
        <v>32550</v>
      </c>
      <c r="G22" s="23">
        <f>SUM(G10:G21)</f>
        <v>6510</v>
      </c>
      <c r="H22" s="21">
        <f>SUM(H10:H21)</f>
        <v>39060</v>
      </c>
      <c r="I22" s="21">
        <f t="shared" si="8"/>
        <v>0</v>
      </c>
      <c r="J22" s="23">
        <f t="shared" si="8"/>
        <v>0</v>
      </c>
      <c r="K22" s="21">
        <f t="shared" si="8"/>
        <v>0</v>
      </c>
      <c r="L22" s="21">
        <f t="shared" si="8"/>
        <v>5056346</v>
      </c>
      <c r="M22" s="23">
        <f t="shared" si="8"/>
        <v>1011269.2</v>
      </c>
      <c r="N22" s="21">
        <f t="shared" si="8"/>
        <v>6067615.2</v>
      </c>
      <c r="O22" s="21"/>
    </row>
    <row r="23" spans="1:15" ht="12.75" customHeight="1" thickTop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3.5">
      <c r="A24" s="19"/>
      <c r="B24" s="7"/>
      <c r="C24" s="3"/>
      <c r="D24" s="8"/>
      <c r="E24" s="8"/>
      <c r="F24" s="3"/>
      <c r="G24" s="9"/>
      <c r="H24" s="10"/>
      <c r="I24" s="3"/>
      <c r="J24" s="9"/>
      <c r="K24" s="10"/>
      <c r="L24" s="11"/>
      <c r="M24" s="12"/>
      <c r="N24" s="12"/>
      <c r="O24" s="13"/>
    </row>
    <row r="25" spans="1:15" ht="15.75">
      <c r="A25" s="3"/>
      <c r="B25" s="224"/>
      <c r="C25" s="8"/>
      <c r="D25" s="3"/>
      <c r="E25" s="3"/>
      <c r="F25" s="10"/>
      <c r="G25" s="225"/>
      <c r="H25" s="3"/>
      <c r="I25" s="10"/>
      <c r="J25" s="225"/>
      <c r="K25" s="3"/>
      <c r="L25" s="3"/>
      <c r="M25" s="15" t="s">
        <v>22</v>
      </c>
      <c r="N25" s="15"/>
      <c r="O25" s="8"/>
    </row>
    <row r="26" spans="1:15" ht="15.75">
      <c r="A26" s="3"/>
      <c r="B26" s="8"/>
      <c r="C26" s="226"/>
      <c r="D26" s="9"/>
      <c r="E26" s="8"/>
      <c r="F26" s="3"/>
      <c r="G26" s="8"/>
      <c r="H26" s="3"/>
      <c r="I26" s="3"/>
      <c r="J26" s="8"/>
      <c r="K26" s="3"/>
      <c r="L26" s="1"/>
      <c r="M26" s="15"/>
      <c r="N26" s="15"/>
      <c r="O26" s="8"/>
    </row>
    <row r="27" spans="2:15" ht="15.75">
      <c r="B27" s="227"/>
      <c r="C27" s="228"/>
      <c r="D27" s="3"/>
      <c r="E27" s="3"/>
      <c r="F27" s="3"/>
      <c r="G27" s="3"/>
      <c r="H27" s="8"/>
      <c r="I27" s="3"/>
      <c r="J27" s="3"/>
      <c r="K27" s="8"/>
      <c r="L27" s="3"/>
      <c r="M27" s="294"/>
      <c r="N27" s="295"/>
      <c r="O27" s="224"/>
    </row>
    <row r="28" spans="1:15" ht="13.5">
      <c r="A28" s="1"/>
      <c r="B28" s="3"/>
      <c r="C28" s="3"/>
      <c r="D28" s="3"/>
      <c r="E28" s="3"/>
      <c r="F28" s="3"/>
      <c r="G28" s="8"/>
      <c r="H28" s="3"/>
      <c r="I28" s="3"/>
      <c r="J28" s="8"/>
      <c r="K28" s="3"/>
      <c r="L28" s="3"/>
      <c r="M28" s="229"/>
      <c r="N28" s="229"/>
      <c r="O28" s="24"/>
    </row>
    <row r="29" spans="1:15" ht="12.75">
      <c r="A29" s="1"/>
      <c r="B29" s="3"/>
      <c r="C29" s="3"/>
      <c r="D29" s="3"/>
      <c r="E29" s="3"/>
      <c r="F29" s="3"/>
      <c r="G29" s="3"/>
      <c r="H29" s="8"/>
      <c r="I29" s="3"/>
      <c r="J29" s="3"/>
      <c r="K29" s="8"/>
      <c r="L29" s="3"/>
      <c r="M29" s="1"/>
      <c r="N29" s="1"/>
      <c r="O29" s="1"/>
    </row>
    <row r="30" spans="2:12" ht="12.75">
      <c r="B30" s="230"/>
      <c r="C30" s="230"/>
      <c r="D30" s="230"/>
      <c r="E30" s="231"/>
      <c r="F30" s="230"/>
      <c r="G30" s="230"/>
      <c r="H30" s="231"/>
      <c r="I30" s="230"/>
      <c r="J30" s="230"/>
      <c r="K30" s="231"/>
      <c r="L30" s="231"/>
    </row>
    <row r="31" spans="2:12" ht="12.75">
      <c r="B31" s="230"/>
      <c r="C31" s="230"/>
      <c r="D31" s="232"/>
      <c r="E31" s="230"/>
      <c r="F31" s="230"/>
      <c r="G31" s="230"/>
      <c r="H31" s="231"/>
      <c r="I31" s="230"/>
      <c r="J31" s="230"/>
      <c r="K31" s="231"/>
      <c r="L31" s="230"/>
    </row>
    <row r="32" spans="2:12" ht="12.75"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</row>
    <row r="33" spans="2:12" ht="12.75"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1"/>
    </row>
    <row r="34" ht="12.75">
      <c r="L34" s="233"/>
    </row>
  </sheetData>
  <sheetProtection/>
  <mergeCells count="12">
    <mergeCell ref="O6:O8"/>
    <mergeCell ref="F7:H7"/>
    <mergeCell ref="I7:K7"/>
    <mergeCell ref="L7:N7"/>
    <mergeCell ref="M27:N27"/>
    <mergeCell ref="A2:I2"/>
    <mergeCell ref="A3:I3"/>
    <mergeCell ref="A4:I4"/>
    <mergeCell ref="A6:A8"/>
    <mergeCell ref="B6:D7"/>
    <mergeCell ref="E6:E8"/>
    <mergeCell ref="F6:N6"/>
  </mergeCells>
  <printOptions/>
  <pageMargins left="0.23" right="0.16" top="0.54" bottom="0.53" header="0.38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PageLayoutView="0" workbookViewId="0" topLeftCell="A1">
      <selection activeCell="O17" sqref="O17"/>
    </sheetView>
  </sheetViews>
  <sheetFormatPr defaultColWidth="9.140625" defaultRowHeight="12.75"/>
  <cols>
    <col min="1" max="1" width="4.57421875" style="29" customWidth="1"/>
    <col min="2" max="2" width="11.7109375" style="29" customWidth="1"/>
    <col min="3" max="3" width="9.421875" style="29" customWidth="1"/>
    <col min="4" max="4" width="11.421875" style="29" customWidth="1"/>
    <col min="5" max="5" width="11.140625" style="29" customWidth="1"/>
    <col min="6" max="6" width="10.00390625" style="29" bestFit="1" customWidth="1"/>
    <col min="7" max="7" width="8.421875" style="29" customWidth="1"/>
    <col min="8" max="8" width="9.140625" style="29" customWidth="1"/>
    <col min="9" max="9" width="10.421875" style="29" customWidth="1"/>
    <col min="10" max="10" width="10.140625" style="29" customWidth="1"/>
    <col min="11" max="11" width="8.28125" style="29" customWidth="1"/>
    <col min="12" max="12" width="8.57421875" style="29" customWidth="1"/>
    <col min="13" max="13" width="9.8515625" style="29" customWidth="1"/>
    <col min="14" max="14" width="9.28125" style="29" customWidth="1"/>
    <col min="15" max="16384" width="9.140625" style="29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5">
      <c r="A2" s="30" t="s">
        <v>25</v>
      </c>
      <c r="B2" s="1"/>
      <c r="C2" s="31" t="s">
        <v>205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2"/>
      <c r="P2" s="32"/>
      <c r="Q2" s="32"/>
    </row>
    <row r="3" spans="1:17" ht="15.75">
      <c r="A3" s="30" t="s">
        <v>26</v>
      </c>
      <c r="B3" s="1"/>
      <c r="C3" s="33"/>
      <c r="D3" s="34" t="s">
        <v>27</v>
      </c>
      <c r="E3" s="1"/>
      <c r="F3" s="1"/>
      <c r="G3" s="1"/>
      <c r="H3" s="1"/>
      <c r="I3" s="31"/>
      <c r="J3" s="31"/>
      <c r="K3" s="31"/>
      <c r="L3" s="1"/>
      <c r="M3" s="30"/>
      <c r="N3" s="30"/>
      <c r="O3" s="32"/>
      <c r="P3" s="32"/>
      <c r="Q3" s="32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28</v>
      </c>
      <c r="L4" s="34" t="s">
        <v>206</v>
      </c>
      <c r="M4" s="1"/>
      <c r="N4" s="1"/>
      <c r="O4" s="32"/>
      <c r="P4" s="32"/>
      <c r="Q4" s="32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2"/>
      <c r="P5" s="32"/>
      <c r="Q5" s="32"/>
    </row>
    <row r="6" spans="1:17" ht="89.25">
      <c r="A6" s="35" t="s">
        <v>29</v>
      </c>
      <c r="B6" s="36" t="s">
        <v>30</v>
      </c>
      <c r="C6" s="37" t="s">
        <v>31</v>
      </c>
      <c r="D6" s="37" t="s">
        <v>32</v>
      </c>
      <c r="E6" s="37" t="s">
        <v>33</v>
      </c>
      <c r="F6" s="38" t="s">
        <v>34</v>
      </c>
      <c r="G6" s="37" t="s">
        <v>35</v>
      </c>
      <c r="H6" s="37" t="s">
        <v>36</v>
      </c>
      <c r="I6" s="37" t="s">
        <v>37</v>
      </c>
      <c r="J6" s="37" t="s">
        <v>38</v>
      </c>
      <c r="K6" s="38" t="s">
        <v>39</v>
      </c>
      <c r="L6" s="37" t="s">
        <v>40</v>
      </c>
      <c r="M6" s="38" t="s">
        <v>41</v>
      </c>
      <c r="N6" s="39" t="s">
        <v>42</v>
      </c>
      <c r="O6" s="32"/>
      <c r="P6" s="32"/>
      <c r="Q6" s="32"/>
    </row>
    <row r="7" spans="1:17" ht="22.5" customHeight="1">
      <c r="A7" s="40"/>
      <c r="B7" s="41"/>
      <c r="C7" s="42"/>
      <c r="D7" s="43"/>
      <c r="E7" s="43"/>
      <c r="F7" s="43"/>
      <c r="G7" s="43"/>
      <c r="H7" s="43"/>
      <c r="I7" s="44"/>
      <c r="J7" s="44"/>
      <c r="K7" s="44"/>
      <c r="L7" s="43"/>
      <c r="M7" s="234">
        <v>20646</v>
      </c>
      <c r="N7" s="235">
        <v>0</v>
      </c>
      <c r="O7" s="32"/>
      <c r="P7" s="32"/>
      <c r="Q7" s="32"/>
    </row>
    <row r="8" spans="1:17" ht="24" customHeight="1">
      <c r="A8" s="40">
        <v>1</v>
      </c>
      <c r="B8" s="45" t="s">
        <v>0</v>
      </c>
      <c r="C8" s="45">
        <v>1</v>
      </c>
      <c r="D8" s="236">
        <v>22000</v>
      </c>
      <c r="E8" s="237">
        <f>D8*0.279</f>
        <v>6138.000000000001</v>
      </c>
      <c r="F8" s="236">
        <v>0</v>
      </c>
      <c r="G8" s="236">
        <f>D8*0.15</f>
        <v>3300</v>
      </c>
      <c r="H8" s="236">
        <f>D8*0.095</f>
        <v>2090</v>
      </c>
      <c r="I8" s="236">
        <f>D8*0.017</f>
        <v>374</v>
      </c>
      <c r="J8" s="236">
        <f>D8*0.017</f>
        <v>374</v>
      </c>
      <c r="K8" s="236">
        <v>20646</v>
      </c>
      <c r="L8" s="236">
        <v>0</v>
      </c>
      <c r="M8" s="236"/>
      <c r="N8" s="238">
        <f>F8-L8+N7</f>
        <v>0</v>
      </c>
      <c r="O8" s="32"/>
      <c r="P8" s="46"/>
      <c r="Q8" s="32"/>
    </row>
    <row r="9" spans="1:17" ht="24" customHeight="1">
      <c r="A9" s="40">
        <v>2</v>
      </c>
      <c r="B9" s="45" t="s">
        <v>1</v>
      </c>
      <c r="C9" s="45">
        <v>1</v>
      </c>
      <c r="D9" s="236">
        <v>22000</v>
      </c>
      <c r="E9" s="237">
        <f>D9*0.279</f>
        <v>6138.000000000001</v>
      </c>
      <c r="F9" s="236">
        <v>0</v>
      </c>
      <c r="G9" s="236">
        <f aca="true" t="shared" si="0" ref="G9:G19">D9*0.15</f>
        <v>3300</v>
      </c>
      <c r="H9" s="236">
        <f aca="true" t="shared" si="1" ref="H9:H19">D9*0.095</f>
        <v>2090</v>
      </c>
      <c r="I9" s="236">
        <f aca="true" t="shared" si="2" ref="I9:I19">D9*0.017</f>
        <v>374</v>
      </c>
      <c r="J9" s="236">
        <f aca="true" t="shared" si="3" ref="J9:J19">D9*0.017</f>
        <v>374</v>
      </c>
      <c r="K9" s="236"/>
      <c r="L9" s="236">
        <v>0</v>
      </c>
      <c r="M9" s="236"/>
      <c r="N9" s="238">
        <f aca="true" t="shared" si="4" ref="N9:N19">F9-L9+N8</f>
        <v>0</v>
      </c>
      <c r="O9" s="32"/>
      <c r="P9" s="32"/>
      <c r="Q9" s="32"/>
    </row>
    <row r="10" spans="1:17" ht="24" customHeight="1">
      <c r="A10" s="40">
        <v>3</v>
      </c>
      <c r="B10" s="45" t="s">
        <v>2</v>
      </c>
      <c r="C10" s="45">
        <v>1</v>
      </c>
      <c r="D10" s="236">
        <v>22000</v>
      </c>
      <c r="E10" s="236">
        <f aca="true" t="shared" si="5" ref="E10:E19">D10*0.279</f>
        <v>6138.000000000001</v>
      </c>
      <c r="F10" s="236">
        <v>0</v>
      </c>
      <c r="G10" s="236">
        <f t="shared" si="0"/>
        <v>3300</v>
      </c>
      <c r="H10" s="236">
        <f t="shared" si="1"/>
        <v>2090</v>
      </c>
      <c r="I10" s="236">
        <f t="shared" si="2"/>
        <v>374</v>
      </c>
      <c r="J10" s="236">
        <f t="shared" si="3"/>
        <v>374</v>
      </c>
      <c r="K10" s="236"/>
      <c r="L10" s="236">
        <v>0</v>
      </c>
      <c r="M10" s="236">
        <v>18414</v>
      </c>
      <c r="N10" s="238">
        <f t="shared" si="4"/>
        <v>0</v>
      </c>
      <c r="O10" s="32"/>
      <c r="P10" s="32"/>
      <c r="Q10" s="32"/>
    </row>
    <row r="11" spans="1:17" ht="24" customHeight="1">
      <c r="A11" s="40">
        <v>4</v>
      </c>
      <c r="B11" s="45" t="s">
        <v>3</v>
      </c>
      <c r="C11" s="45">
        <v>1</v>
      </c>
      <c r="D11" s="236">
        <v>22000</v>
      </c>
      <c r="E11" s="236">
        <f t="shared" si="5"/>
        <v>6138.000000000001</v>
      </c>
      <c r="F11" s="236">
        <v>0</v>
      </c>
      <c r="G11" s="236">
        <f t="shared" si="0"/>
        <v>3300</v>
      </c>
      <c r="H11" s="236">
        <f t="shared" si="1"/>
        <v>2090</v>
      </c>
      <c r="I11" s="236">
        <f t="shared" si="2"/>
        <v>374</v>
      </c>
      <c r="J11" s="236">
        <f t="shared" si="3"/>
        <v>374</v>
      </c>
      <c r="K11" s="236">
        <v>18414</v>
      </c>
      <c r="L11" s="236">
        <v>0</v>
      </c>
      <c r="M11" s="236"/>
      <c r="N11" s="238">
        <f t="shared" si="4"/>
        <v>0</v>
      </c>
      <c r="O11" s="32"/>
      <c r="P11" s="32"/>
      <c r="Q11" s="32"/>
    </row>
    <row r="12" spans="1:17" ht="24" customHeight="1">
      <c r="A12" s="40">
        <v>5</v>
      </c>
      <c r="B12" s="45" t="s">
        <v>4</v>
      </c>
      <c r="C12" s="45">
        <v>1</v>
      </c>
      <c r="D12" s="236">
        <v>22000</v>
      </c>
      <c r="E12" s="236">
        <f t="shared" si="5"/>
        <v>6138.000000000001</v>
      </c>
      <c r="F12" s="236">
        <v>0</v>
      </c>
      <c r="G12" s="236">
        <f t="shared" si="0"/>
        <v>3300</v>
      </c>
      <c r="H12" s="236">
        <f t="shared" si="1"/>
        <v>2090</v>
      </c>
      <c r="I12" s="236">
        <f t="shared" si="2"/>
        <v>374</v>
      </c>
      <c r="J12" s="236">
        <f t="shared" si="3"/>
        <v>374</v>
      </c>
      <c r="K12" s="236"/>
      <c r="L12" s="236">
        <v>0</v>
      </c>
      <c r="M12" s="236"/>
      <c r="N12" s="238">
        <f t="shared" si="4"/>
        <v>0</v>
      </c>
      <c r="O12" s="32"/>
      <c r="P12" s="32"/>
      <c r="Q12" s="32"/>
    </row>
    <row r="13" spans="1:17" ht="24" customHeight="1">
      <c r="A13" s="40">
        <v>6</v>
      </c>
      <c r="B13" s="45" t="s">
        <v>5</v>
      </c>
      <c r="C13" s="45">
        <v>1</v>
      </c>
      <c r="D13" s="236">
        <v>22000</v>
      </c>
      <c r="E13" s="237">
        <f>D13*0.279</f>
        <v>6138.000000000001</v>
      </c>
      <c r="F13" s="236">
        <v>0</v>
      </c>
      <c r="G13" s="236">
        <f t="shared" si="0"/>
        <v>3300</v>
      </c>
      <c r="H13" s="236">
        <f t="shared" si="1"/>
        <v>2090</v>
      </c>
      <c r="I13" s="236">
        <f t="shared" si="2"/>
        <v>374</v>
      </c>
      <c r="J13" s="236">
        <f t="shared" si="3"/>
        <v>374</v>
      </c>
      <c r="K13" s="236"/>
      <c r="L13" s="45">
        <v>0</v>
      </c>
      <c r="M13" s="236">
        <f>E11+E12+E13</f>
        <v>18414.000000000004</v>
      </c>
      <c r="N13" s="238">
        <f t="shared" si="4"/>
        <v>0</v>
      </c>
      <c r="O13" s="32"/>
      <c r="P13" s="32"/>
      <c r="Q13" s="32"/>
    </row>
    <row r="14" spans="1:17" ht="24" customHeight="1">
      <c r="A14" s="40">
        <v>7</v>
      </c>
      <c r="B14" s="45" t="s">
        <v>6</v>
      </c>
      <c r="C14" s="45">
        <v>1</v>
      </c>
      <c r="D14" s="236">
        <v>22000</v>
      </c>
      <c r="E14" s="236">
        <f t="shared" si="5"/>
        <v>6138.000000000001</v>
      </c>
      <c r="F14" s="236">
        <v>0</v>
      </c>
      <c r="G14" s="236">
        <f t="shared" si="0"/>
        <v>3300</v>
      </c>
      <c r="H14" s="236">
        <f t="shared" si="1"/>
        <v>2090</v>
      </c>
      <c r="I14" s="236">
        <f t="shared" si="2"/>
        <v>374</v>
      </c>
      <c r="J14" s="236">
        <f t="shared" si="3"/>
        <v>374</v>
      </c>
      <c r="K14" s="236">
        <v>18414</v>
      </c>
      <c r="L14" s="45">
        <v>0</v>
      </c>
      <c r="M14" s="236"/>
      <c r="N14" s="238">
        <f t="shared" si="4"/>
        <v>0</v>
      </c>
      <c r="O14" s="32"/>
      <c r="P14" s="32"/>
      <c r="Q14" s="32"/>
    </row>
    <row r="15" spans="1:17" ht="24" customHeight="1">
      <c r="A15" s="40">
        <v>8</v>
      </c>
      <c r="B15" s="45" t="s">
        <v>7</v>
      </c>
      <c r="C15" s="45">
        <v>1</v>
      </c>
      <c r="D15" s="236">
        <v>22000</v>
      </c>
      <c r="E15" s="236">
        <f t="shared" si="5"/>
        <v>6138.000000000001</v>
      </c>
      <c r="F15" s="236">
        <v>0</v>
      </c>
      <c r="G15" s="236">
        <f t="shared" si="0"/>
        <v>3300</v>
      </c>
      <c r="H15" s="236">
        <f t="shared" si="1"/>
        <v>2090</v>
      </c>
      <c r="I15" s="236">
        <f t="shared" si="2"/>
        <v>374</v>
      </c>
      <c r="J15" s="236">
        <f t="shared" si="3"/>
        <v>374</v>
      </c>
      <c r="K15" s="236"/>
      <c r="L15" s="45">
        <v>0</v>
      </c>
      <c r="M15" s="236"/>
      <c r="N15" s="238">
        <f t="shared" si="4"/>
        <v>0</v>
      </c>
      <c r="O15" s="32"/>
      <c r="P15" s="32"/>
      <c r="Q15" s="32"/>
    </row>
    <row r="16" spans="1:17" ht="24" customHeight="1">
      <c r="A16" s="40">
        <v>9</v>
      </c>
      <c r="B16" s="45" t="s">
        <v>8</v>
      </c>
      <c r="C16" s="45">
        <v>1</v>
      </c>
      <c r="D16" s="236">
        <v>22000</v>
      </c>
      <c r="E16" s="236">
        <f t="shared" si="5"/>
        <v>6138.000000000001</v>
      </c>
      <c r="F16" s="236">
        <v>0</v>
      </c>
      <c r="G16" s="236">
        <f t="shared" si="0"/>
        <v>3300</v>
      </c>
      <c r="H16" s="236">
        <f t="shared" si="1"/>
        <v>2090</v>
      </c>
      <c r="I16" s="236">
        <f t="shared" si="2"/>
        <v>374</v>
      </c>
      <c r="J16" s="236">
        <f t="shared" si="3"/>
        <v>374</v>
      </c>
      <c r="K16" s="236"/>
      <c r="L16" s="45">
        <v>0</v>
      </c>
      <c r="M16" s="236">
        <f>E13+E14+E15</f>
        <v>18414.000000000004</v>
      </c>
      <c r="N16" s="238">
        <f t="shared" si="4"/>
        <v>0</v>
      </c>
      <c r="O16" s="32"/>
      <c r="P16" s="32"/>
      <c r="Q16" s="32"/>
    </row>
    <row r="17" spans="1:17" ht="24" customHeight="1">
      <c r="A17" s="40">
        <v>10</v>
      </c>
      <c r="B17" s="45" t="s">
        <v>9</v>
      </c>
      <c r="C17" s="45">
        <v>4</v>
      </c>
      <c r="D17" s="236">
        <v>88000</v>
      </c>
      <c r="E17" s="236">
        <f t="shared" si="5"/>
        <v>24552.000000000004</v>
      </c>
      <c r="F17" s="236">
        <v>0</v>
      </c>
      <c r="G17" s="236">
        <f t="shared" si="0"/>
        <v>13200</v>
      </c>
      <c r="H17" s="236">
        <f t="shared" si="1"/>
        <v>8360</v>
      </c>
      <c r="I17" s="236">
        <f t="shared" si="2"/>
        <v>1496</v>
      </c>
      <c r="J17" s="236">
        <f t="shared" si="3"/>
        <v>1496</v>
      </c>
      <c r="K17" s="236">
        <v>18414</v>
      </c>
      <c r="L17" s="45">
        <v>0</v>
      </c>
      <c r="M17" s="236"/>
      <c r="N17" s="238">
        <f t="shared" si="4"/>
        <v>0</v>
      </c>
      <c r="O17" s="32"/>
      <c r="P17" s="32"/>
      <c r="Q17" s="32"/>
    </row>
    <row r="18" spans="1:17" ht="24" customHeight="1">
      <c r="A18" s="40">
        <v>11</v>
      </c>
      <c r="B18" s="45" t="s">
        <v>10</v>
      </c>
      <c r="C18" s="45">
        <v>4</v>
      </c>
      <c r="D18" s="236">
        <v>88000</v>
      </c>
      <c r="E18" s="236">
        <f t="shared" si="5"/>
        <v>24552.000000000004</v>
      </c>
      <c r="F18" s="236">
        <v>0</v>
      </c>
      <c r="G18" s="236">
        <f t="shared" si="0"/>
        <v>13200</v>
      </c>
      <c r="H18" s="236">
        <f t="shared" si="1"/>
        <v>8360</v>
      </c>
      <c r="I18" s="236">
        <f t="shared" si="2"/>
        <v>1496</v>
      </c>
      <c r="J18" s="236">
        <f t="shared" si="3"/>
        <v>1496</v>
      </c>
      <c r="K18" s="236"/>
      <c r="L18" s="45">
        <v>0</v>
      </c>
      <c r="M18" s="236"/>
      <c r="N18" s="238">
        <f t="shared" si="4"/>
        <v>0</v>
      </c>
      <c r="O18" s="32"/>
      <c r="P18" s="32"/>
      <c r="Q18" s="32"/>
    </row>
    <row r="19" spans="1:17" ht="24" customHeight="1">
      <c r="A19" s="40">
        <v>12</v>
      </c>
      <c r="B19" s="45" t="s">
        <v>11</v>
      </c>
      <c r="C19" s="45">
        <v>4</v>
      </c>
      <c r="D19" s="236">
        <v>88000</v>
      </c>
      <c r="E19" s="236">
        <f t="shared" si="5"/>
        <v>24552.000000000004</v>
      </c>
      <c r="F19" s="236">
        <v>0</v>
      </c>
      <c r="G19" s="236">
        <f t="shared" si="0"/>
        <v>13200</v>
      </c>
      <c r="H19" s="236">
        <f t="shared" si="1"/>
        <v>8360</v>
      </c>
      <c r="I19" s="236">
        <f t="shared" si="2"/>
        <v>1496</v>
      </c>
      <c r="J19" s="236">
        <f t="shared" si="3"/>
        <v>1496</v>
      </c>
      <c r="K19" s="236"/>
      <c r="L19" s="45">
        <v>0</v>
      </c>
      <c r="M19" s="236">
        <f>E17+E18+E19</f>
        <v>73656.00000000001</v>
      </c>
      <c r="N19" s="238">
        <f t="shared" si="4"/>
        <v>0</v>
      </c>
      <c r="O19" s="32"/>
      <c r="P19" s="32"/>
      <c r="Q19" s="32"/>
    </row>
    <row r="20" spans="1:17" s="50" customFormat="1" ht="35.25" customHeight="1">
      <c r="A20" s="308" t="s">
        <v>16</v>
      </c>
      <c r="B20" s="309"/>
      <c r="C20" s="47"/>
      <c r="D20" s="47">
        <f>SUM(D8:D19)</f>
        <v>462000</v>
      </c>
      <c r="E20" s="47">
        <f aca="true" t="shared" si="6" ref="E20:L20">SUM(E8:E19)</f>
        <v>128898.00000000001</v>
      </c>
      <c r="F20" s="47">
        <f t="shared" si="6"/>
        <v>0</v>
      </c>
      <c r="G20" s="47">
        <f t="shared" si="6"/>
        <v>69300</v>
      </c>
      <c r="H20" s="47">
        <f t="shared" si="6"/>
        <v>43890</v>
      </c>
      <c r="I20" s="47">
        <f t="shared" si="6"/>
        <v>7854</v>
      </c>
      <c r="J20" s="47">
        <f t="shared" si="6"/>
        <v>7854</v>
      </c>
      <c r="K20" s="47">
        <f>SUM(K8:K19)</f>
        <v>75888</v>
      </c>
      <c r="L20" s="47">
        <f t="shared" si="6"/>
        <v>0</v>
      </c>
      <c r="M20" s="48">
        <f>SUM(M7:M19)-K20</f>
        <v>73656</v>
      </c>
      <c r="N20" s="48">
        <f>SUM(N7:N19)-L20</f>
        <v>0</v>
      </c>
      <c r="O20" s="49"/>
      <c r="P20" s="49"/>
      <c r="Q20" s="49"/>
    </row>
    <row r="21" spans="1:17" ht="15.75" customHeight="1">
      <c r="A21" s="1"/>
      <c r="B21" s="1"/>
      <c r="C21" s="24"/>
      <c r="D21" s="1"/>
      <c r="E21" s="51"/>
      <c r="F21" s="1"/>
      <c r="G21" s="1"/>
      <c r="H21" s="52" t="s">
        <v>43</v>
      </c>
      <c r="I21" s="53">
        <v>1</v>
      </c>
      <c r="J21" s="54" t="s">
        <v>44</v>
      </c>
      <c r="K21" s="53"/>
      <c r="L21" s="1"/>
      <c r="M21" s="1"/>
      <c r="N21" s="1"/>
      <c r="O21" s="32"/>
      <c r="P21" s="32"/>
      <c r="Q21" s="32"/>
    </row>
    <row r="22" spans="1:17" ht="15">
      <c r="A22" s="1"/>
      <c r="B22" s="1"/>
      <c r="C22" s="1"/>
      <c r="D22" s="1"/>
      <c r="E22" s="55"/>
      <c r="F22" s="1"/>
      <c r="G22" s="1"/>
      <c r="H22" s="3" t="s">
        <v>45</v>
      </c>
      <c r="I22" s="56">
        <v>2</v>
      </c>
      <c r="J22" s="1"/>
      <c r="K22" s="56"/>
      <c r="L22" s="1"/>
      <c r="M22" s="1"/>
      <c r="N22" s="1"/>
      <c r="O22" s="32"/>
      <c r="P22" s="32"/>
      <c r="Q22" s="32"/>
    </row>
    <row r="23" spans="1:17" ht="15">
      <c r="A23" s="1"/>
      <c r="B23" s="1"/>
      <c r="C23" s="1"/>
      <c r="D23" s="1"/>
      <c r="E23" s="1"/>
      <c r="F23" s="1"/>
      <c r="G23" s="1"/>
      <c r="H23" s="3" t="s">
        <v>46</v>
      </c>
      <c r="I23" s="56"/>
      <c r="J23" s="1"/>
      <c r="K23" s="56"/>
      <c r="L23" s="1"/>
      <c r="M23" s="1"/>
      <c r="N23" s="1"/>
      <c r="O23" s="32"/>
      <c r="P23" s="32"/>
      <c r="Q23" s="32"/>
    </row>
    <row r="24" spans="1:17" ht="6.75" customHeight="1">
      <c r="A24" s="1"/>
      <c r="B24" s="1"/>
      <c r="C24" s="1"/>
      <c r="D24" s="1"/>
      <c r="E24" s="1"/>
      <c r="F24" s="1"/>
      <c r="G24" s="1"/>
      <c r="H24" s="1"/>
      <c r="I24" s="56"/>
      <c r="J24" s="3"/>
      <c r="K24" s="3"/>
      <c r="L24" s="1"/>
      <c r="M24" s="1"/>
      <c r="N24" s="1"/>
      <c r="O24" s="32"/>
      <c r="P24" s="32"/>
      <c r="Q24" s="32"/>
    </row>
    <row r="25" spans="1:17" ht="15">
      <c r="A25" s="1"/>
      <c r="B25" s="1"/>
      <c r="C25" s="1"/>
      <c r="D25" s="1"/>
      <c r="E25" s="1"/>
      <c r="F25" s="1"/>
      <c r="G25" s="57"/>
      <c r="H25" s="58" t="s">
        <v>47</v>
      </c>
      <c r="I25" s="59">
        <f>I21+I22</f>
        <v>3</v>
      </c>
      <c r="J25" s="3"/>
      <c r="K25" s="59"/>
      <c r="L25" s="1"/>
      <c r="M25" s="1"/>
      <c r="N25" s="1"/>
      <c r="O25" s="32"/>
      <c r="P25" s="32"/>
      <c r="Q25" s="32"/>
    </row>
    <row r="26" spans="1:17" ht="15">
      <c r="A26" s="1"/>
      <c r="B26" s="1"/>
      <c r="C26" s="1"/>
      <c r="D26" s="1"/>
      <c r="E26" s="1"/>
      <c r="F26" s="1"/>
      <c r="G26" s="1"/>
      <c r="H26" s="60" t="s">
        <v>48</v>
      </c>
      <c r="I26" s="28">
        <v>0</v>
      </c>
      <c r="J26" s="61" t="s">
        <v>49</v>
      </c>
      <c r="K26" s="28"/>
      <c r="L26" s="1"/>
      <c r="M26" s="1"/>
      <c r="N26" s="1"/>
      <c r="O26" s="32"/>
      <c r="P26" s="32"/>
      <c r="Q26" s="32"/>
    </row>
    <row r="27" spans="1:17" ht="15">
      <c r="A27" s="1"/>
      <c r="B27" s="1"/>
      <c r="C27" s="1"/>
      <c r="D27" s="1"/>
      <c r="E27" s="1"/>
      <c r="F27" s="1"/>
      <c r="G27" s="1"/>
      <c r="H27" s="60" t="s">
        <v>50</v>
      </c>
      <c r="I27" s="28">
        <v>0</v>
      </c>
      <c r="J27" s="61" t="s">
        <v>50</v>
      </c>
      <c r="K27" s="28"/>
      <c r="L27" s="1"/>
      <c r="M27" s="1"/>
      <c r="N27" s="1"/>
      <c r="O27" s="32"/>
      <c r="P27" s="32"/>
      <c r="Q27" s="32"/>
    </row>
    <row r="28" spans="1:17" ht="16.5">
      <c r="A28" s="1"/>
      <c r="B28" s="1"/>
      <c r="C28" s="1"/>
      <c r="D28" s="1"/>
      <c r="E28" s="1"/>
      <c r="F28" s="310" t="s">
        <v>51</v>
      </c>
      <c r="G28" s="310"/>
      <c r="H28" s="310"/>
      <c r="I28" s="62">
        <f>SUM(I25:I27)</f>
        <v>3</v>
      </c>
      <c r="J28" s="34"/>
      <c r="K28" s="63">
        <f>SUM(K25:K27)</f>
        <v>0</v>
      </c>
      <c r="L28" s="1"/>
      <c r="M28" s="1"/>
      <c r="N28" s="1"/>
      <c r="O28" s="32"/>
      <c r="P28" s="32"/>
      <c r="Q28" s="32"/>
    </row>
    <row r="29" spans="9:17" ht="19.5">
      <c r="I29" s="64"/>
      <c r="J29" s="64"/>
      <c r="K29" s="64"/>
      <c r="O29" s="32"/>
      <c r="P29" s="32"/>
      <c r="Q29" s="32"/>
    </row>
    <row r="30" spans="15:17" ht="15">
      <c r="O30" s="32"/>
      <c r="P30" s="32"/>
      <c r="Q30" s="32"/>
    </row>
    <row r="31" spans="15:17" ht="15">
      <c r="O31" s="32"/>
      <c r="P31" s="32"/>
      <c r="Q31" s="32"/>
    </row>
    <row r="32" spans="15:17" ht="15">
      <c r="O32" s="32"/>
      <c r="P32" s="32"/>
      <c r="Q32" s="32"/>
    </row>
    <row r="33" spans="15:17" ht="15">
      <c r="O33" s="32"/>
      <c r="P33" s="32"/>
      <c r="Q33" s="32"/>
    </row>
    <row r="34" spans="15:17" ht="15">
      <c r="O34" s="32"/>
      <c r="P34" s="32"/>
      <c r="Q34" s="32"/>
    </row>
    <row r="35" spans="15:17" ht="15">
      <c r="O35" s="32"/>
      <c r="P35" s="32"/>
      <c r="Q35" s="32"/>
    </row>
    <row r="36" spans="15:17" ht="15">
      <c r="O36" s="32"/>
      <c r="P36" s="32"/>
      <c r="Q36" s="32"/>
    </row>
    <row r="37" spans="15:17" ht="15">
      <c r="O37" s="32"/>
      <c r="P37" s="32"/>
      <c r="Q37" s="32"/>
    </row>
    <row r="38" spans="15:17" ht="15">
      <c r="O38" s="32"/>
      <c r="P38" s="32"/>
      <c r="Q38" s="32"/>
    </row>
    <row r="39" spans="15:17" ht="15">
      <c r="O39" s="32"/>
      <c r="P39" s="32"/>
      <c r="Q39" s="32"/>
    </row>
    <row r="40" spans="15:17" ht="15">
      <c r="O40" s="32"/>
      <c r="P40" s="32"/>
      <c r="Q40" s="32"/>
    </row>
    <row r="41" spans="15:17" ht="15">
      <c r="O41" s="32"/>
      <c r="P41" s="32"/>
      <c r="Q41" s="32"/>
    </row>
    <row r="42" spans="15:17" ht="15">
      <c r="O42" s="32"/>
      <c r="P42" s="32"/>
      <c r="Q42" s="32"/>
    </row>
    <row r="43" spans="15:17" ht="15">
      <c r="O43" s="32"/>
      <c r="P43" s="32"/>
      <c r="Q43" s="32"/>
    </row>
    <row r="44" spans="15:17" ht="15">
      <c r="O44" s="32"/>
      <c r="P44" s="32"/>
      <c r="Q44" s="32"/>
    </row>
    <row r="45" spans="15:17" ht="15">
      <c r="O45" s="32"/>
      <c r="P45" s="32"/>
      <c r="Q45" s="32"/>
    </row>
    <row r="46" spans="15:17" ht="15">
      <c r="O46" s="32"/>
      <c r="P46" s="32"/>
      <c r="Q46" s="32"/>
    </row>
    <row r="47" spans="15:17" ht="15">
      <c r="O47" s="32"/>
      <c r="P47" s="32"/>
      <c r="Q47" s="32"/>
    </row>
    <row r="48" spans="15:17" ht="15">
      <c r="O48" s="32"/>
      <c r="P48" s="32"/>
      <c r="Q48" s="32"/>
    </row>
    <row r="49" spans="15:17" ht="15">
      <c r="O49" s="32"/>
      <c r="P49" s="32"/>
      <c r="Q49" s="32"/>
    </row>
    <row r="50" spans="15:17" ht="15">
      <c r="O50" s="32"/>
      <c r="P50" s="32"/>
      <c r="Q50" s="32"/>
    </row>
    <row r="51" spans="15:17" ht="15">
      <c r="O51" s="32"/>
      <c r="P51" s="32"/>
      <c r="Q51" s="32"/>
    </row>
    <row r="52" spans="15:17" ht="15">
      <c r="O52" s="32"/>
      <c r="P52" s="32"/>
      <c r="Q52" s="32"/>
    </row>
    <row r="53" spans="15:17" ht="15">
      <c r="O53" s="32"/>
      <c r="P53" s="32"/>
      <c r="Q53" s="32"/>
    </row>
  </sheetData>
  <sheetProtection/>
  <mergeCells count="2">
    <mergeCell ref="A20:B20"/>
    <mergeCell ref="F28:H28"/>
  </mergeCells>
  <printOptions/>
  <pageMargins left="0.2" right="0.2" top="0.17" bottom="0.18" header="0.18" footer="0.17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4.7109375" style="243" customWidth="1"/>
    <col min="2" max="16384" width="9.140625" style="243" customWidth="1"/>
  </cols>
  <sheetData>
    <row r="1" spans="1:8" ht="15.75">
      <c r="A1" s="242" t="s">
        <v>208</v>
      </c>
      <c r="H1" s="244" t="s">
        <v>189</v>
      </c>
    </row>
    <row r="2" ht="15">
      <c r="H2" s="245" t="s">
        <v>192</v>
      </c>
    </row>
    <row r="3" spans="1:13" ht="21">
      <c r="A3" s="246"/>
      <c r="B3" s="246"/>
      <c r="C3" s="246"/>
      <c r="D3" s="247" t="s">
        <v>209</v>
      </c>
      <c r="E3" s="246"/>
      <c r="F3" s="246"/>
      <c r="G3" s="246"/>
      <c r="H3" s="244" t="s">
        <v>188</v>
      </c>
      <c r="J3" s="246"/>
      <c r="K3" s="246"/>
      <c r="L3" s="246"/>
      <c r="M3" s="248"/>
    </row>
    <row r="4" spans="1:13" ht="18">
      <c r="A4" s="249"/>
      <c r="B4" s="249"/>
      <c r="C4" s="249"/>
      <c r="D4" s="249"/>
      <c r="E4" s="249"/>
      <c r="F4" s="249"/>
      <c r="G4" s="249"/>
      <c r="H4" s="244" t="s">
        <v>73</v>
      </c>
      <c r="J4" s="249"/>
      <c r="K4" s="249"/>
      <c r="L4" s="249"/>
      <c r="M4" s="248"/>
    </row>
    <row r="5" spans="1:13" ht="15">
      <c r="A5" s="250"/>
      <c r="B5" s="251"/>
      <c r="C5" s="251"/>
      <c r="D5" s="251"/>
      <c r="E5" s="251"/>
      <c r="F5" s="251"/>
      <c r="G5" s="251"/>
      <c r="H5" s="252" t="s">
        <v>193</v>
      </c>
      <c r="J5" s="251"/>
      <c r="K5" s="251"/>
      <c r="L5" s="251"/>
      <c r="M5" s="248"/>
    </row>
    <row r="6" spans="1:13" ht="15">
      <c r="A6" s="311" t="s">
        <v>210</v>
      </c>
      <c r="B6" s="31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48"/>
    </row>
    <row r="7" spans="1:13" ht="15">
      <c r="A7" s="253"/>
      <c r="B7" s="253" t="s">
        <v>211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48"/>
    </row>
    <row r="8" spans="1:13" ht="15">
      <c r="A8" s="253"/>
      <c r="B8" s="253" t="s">
        <v>212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48"/>
    </row>
    <row r="9" spans="1:13" ht="15">
      <c r="A9" s="253" t="s">
        <v>213</v>
      </c>
      <c r="B9" s="254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48"/>
    </row>
    <row r="10" spans="1:13" ht="15">
      <c r="A10" s="253"/>
      <c r="B10" s="253" t="s">
        <v>214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48"/>
    </row>
    <row r="11" spans="1:13" ht="15">
      <c r="A11" s="255"/>
      <c r="B11" s="253" t="s">
        <v>215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48"/>
    </row>
    <row r="12" spans="1:13" ht="15">
      <c r="A12" s="253"/>
      <c r="B12" s="253" t="s">
        <v>216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48"/>
    </row>
    <row r="13" spans="1:13" ht="15">
      <c r="A13" s="248"/>
      <c r="B13" s="248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48"/>
    </row>
    <row r="14" spans="1:13" ht="15.75">
      <c r="A14" s="256" t="s">
        <v>217</v>
      </c>
      <c r="B14" s="257" t="s">
        <v>218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48"/>
    </row>
    <row r="15" spans="1:13" ht="15">
      <c r="A15" s="258"/>
      <c r="B15" s="248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48"/>
    </row>
    <row r="16" spans="1:13" ht="15">
      <c r="A16" s="259">
        <v>1</v>
      </c>
      <c r="B16" s="260" t="s">
        <v>219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48"/>
    </row>
    <row r="17" spans="1:13" ht="15">
      <c r="A17" s="259">
        <v>2</v>
      </c>
      <c r="B17" s="251" t="s">
        <v>220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48"/>
    </row>
    <row r="18" spans="1:13" ht="15">
      <c r="A18" s="251">
        <v>3</v>
      </c>
      <c r="B18" s="251" t="s">
        <v>221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48"/>
    </row>
    <row r="19" spans="1:13" ht="15">
      <c r="A19" s="251">
        <v>4</v>
      </c>
      <c r="B19" s="251" t="s">
        <v>222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48"/>
    </row>
    <row r="20" spans="1:13" ht="15">
      <c r="A20" s="251"/>
      <c r="B20" s="260" t="s">
        <v>223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48"/>
    </row>
    <row r="21" spans="1:13" ht="15">
      <c r="A21" s="251" t="s">
        <v>224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48"/>
    </row>
    <row r="22" spans="1:13" ht="15">
      <c r="A22" s="251"/>
      <c r="B22" s="260" t="s">
        <v>225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48"/>
    </row>
    <row r="23" spans="1:13" ht="15">
      <c r="A23" s="251" t="s">
        <v>226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48"/>
    </row>
    <row r="24" spans="1:13" ht="15">
      <c r="A24" s="251"/>
      <c r="B24" s="260" t="s">
        <v>227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48"/>
    </row>
    <row r="25" spans="1:13" ht="15">
      <c r="A25" s="251" t="s">
        <v>228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48"/>
    </row>
    <row r="26" spans="1:13" ht="15">
      <c r="A26" s="251"/>
      <c r="B26" s="251" t="s">
        <v>229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48"/>
    </row>
    <row r="27" spans="1:13" ht="15">
      <c r="A27" s="251" t="s">
        <v>230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48"/>
    </row>
    <row r="28" spans="1:13" ht="15">
      <c r="A28" s="260" t="s">
        <v>231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48"/>
    </row>
    <row r="29" spans="1:13" ht="15">
      <c r="A29" s="251"/>
      <c r="B29" s="251" t="s">
        <v>232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48"/>
    </row>
    <row r="30" spans="1:13" ht="15">
      <c r="A30" s="260" t="s">
        <v>233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48"/>
    </row>
    <row r="31" spans="1:13" ht="15">
      <c r="A31" s="251"/>
      <c r="B31" s="251" t="s">
        <v>234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48"/>
    </row>
    <row r="32" spans="1:13" ht="15">
      <c r="A32" s="260" t="s">
        <v>235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48"/>
    </row>
    <row r="33" spans="1:13" ht="15">
      <c r="A33" s="251" t="s">
        <v>236</v>
      </c>
      <c r="B33" s="251" t="s">
        <v>237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48"/>
    </row>
    <row r="34" spans="1:13" ht="15">
      <c r="A34" s="251"/>
      <c r="B34" s="260" t="s">
        <v>238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48"/>
    </row>
    <row r="35" spans="1:13" ht="15">
      <c r="A35" s="251"/>
      <c r="B35" s="260" t="s">
        <v>239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48"/>
    </row>
    <row r="36" spans="1:13" ht="15">
      <c r="A36" s="251"/>
      <c r="B36" s="260" t="s">
        <v>240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8"/>
    </row>
    <row r="37" spans="1:13" ht="15">
      <c r="A37" s="251"/>
      <c r="B37" s="260" t="s">
        <v>241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48"/>
    </row>
    <row r="38" spans="1:13" ht="15">
      <c r="A38" s="251"/>
      <c r="B38" s="260" t="s">
        <v>242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48"/>
    </row>
    <row r="39" spans="1:13" ht="15">
      <c r="A39" s="250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48"/>
    </row>
    <row r="40" spans="1:13" ht="15">
      <c r="A40" s="250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48"/>
    </row>
    <row r="41" spans="1:13" ht="15.75">
      <c r="A41" s="250"/>
      <c r="B41" s="251"/>
      <c r="C41" s="251"/>
      <c r="D41" s="251"/>
      <c r="E41" s="312" t="s">
        <v>243</v>
      </c>
      <c r="F41" s="312"/>
      <c r="G41" s="312"/>
      <c r="H41" s="312"/>
      <c r="I41" s="312"/>
      <c r="J41" s="251"/>
      <c r="K41" s="251"/>
      <c r="L41" s="251"/>
      <c r="M41" s="248"/>
    </row>
    <row r="42" spans="1:13" ht="15.75">
      <c r="A42" s="250"/>
      <c r="B42" s="251"/>
      <c r="C42" s="251"/>
      <c r="D42" s="251"/>
      <c r="E42" s="313" t="s">
        <v>244</v>
      </c>
      <c r="F42" s="313"/>
      <c r="G42" s="313"/>
      <c r="H42" s="313"/>
      <c r="I42" s="313"/>
      <c r="J42" s="251"/>
      <c r="K42" s="251"/>
      <c r="L42" s="251"/>
      <c r="M42" s="248"/>
    </row>
    <row r="43" spans="1:13" ht="15">
      <c r="A43" s="250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48"/>
    </row>
    <row r="44" spans="1:13" ht="15">
      <c r="A44" s="250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48"/>
    </row>
    <row r="45" spans="1:13" ht="15">
      <c r="A45" s="250"/>
      <c r="B45" s="251"/>
      <c r="C45" s="251"/>
      <c r="D45" s="251"/>
      <c r="E45" s="251"/>
      <c r="F45" s="251"/>
      <c r="L45" s="251"/>
      <c r="M45" s="248"/>
    </row>
    <row r="46" spans="1:13" ht="15">
      <c r="A46" s="250"/>
      <c r="B46" s="251"/>
      <c r="C46" s="251"/>
      <c r="D46" s="251"/>
      <c r="E46" s="251"/>
      <c r="F46" s="251"/>
      <c r="L46" s="251"/>
      <c r="M46" s="248"/>
    </row>
    <row r="47" spans="1:13" ht="15">
      <c r="A47" s="250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48"/>
    </row>
  </sheetData>
  <sheetProtection/>
  <mergeCells count="3">
    <mergeCell ref="A6:B6"/>
    <mergeCell ref="E41:I41"/>
    <mergeCell ref="E42:I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Petraq Kumi</dc:creator>
  <cp:keywords/>
  <dc:description/>
  <cp:lastModifiedBy>Enkelejd</cp:lastModifiedBy>
  <cp:lastPrinted>2016-02-05T16:08:00Z</cp:lastPrinted>
  <dcterms:created xsi:type="dcterms:W3CDTF">2000-06-06T07:53:51Z</dcterms:created>
  <dcterms:modified xsi:type="dcterms:W3CDTF">2016-03-24T15:35:35Z</dcterms:modified>
  <cp:category/>
  <cp:version/>
  <cp:contentType/>
  <cp:contentStatus/>
</cp:coreProperties>
</file>