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firstSheet="1" activeTab="6"/>
  </bookViews>
  <sheets>
    <sheet name="BILANCI SKK i miratuar " sheetId="1" r:id="rId1"/>
    <sheet name="PASH" sheetId="2" r:id="rId2"/>
    <sheet name="CASH FLOW" sheetId="3" r:id="rId3"/>
    <sheet name="Ndryshimi i kapitalit" sheetId="4" r:id="rId4"/>
    <sheet name="Aneks 1 &amp; 2" sheetId="5" r:id="rId5"/>
    <sheet name="Aneks 3" sheetId="6" r:id="rId6"/>
    <sheet name="AAGJ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<sst xmlns="http://schemas.openxmlformats.org/spreadsheetml/2006/main" count="555" uniqueCount="380">
  <si>
    <t>BILANCI KONTABEL</t>
  </si>
  <si>
    <t>PERIUDHA NGA 1 JANARI NE</t>
  </si>
  <si>
    <t>AKTIVET</t>
  </si>
  <si>
    <t>I</t>
  </si>
  <si>
    <t>AKTIVET AFATSHKURTERA</t>
  </si>
  <si>
    <t>b</t>
  </si>
  <si>
    <t>Derivative dhe aktive financiare te mbajtura per tregtim</t>
  </si>
  <si>
    <t>Derivativet</t>
  </si>
  <si>
    <t>Aktive te mbajtura per tregtim</t>
  </si>
  <si>
    <t>c</t>
  </si>
  <si>
    <t>Aktive te tjera financiare afatshkurtera</t>
  </si>
  <si>
    <t>Llogari/kerkesa te arketueshme</t>
  </si>
  <si>
    <t>Llogari/kerkesa te tjera te arketueshme</t>
  </si>
  <si>
    <t>Instrumenta te tjera borxhi</t>
  </si>
  <si>
    <t>Investime te tjara financiare</t>
  </si>
  <si>
    <t>d</t>
  </si>
  <si>
    <t>Inventari</t>
  </si>
  <si>
    <t>Produkte te gateshme</t>
  </si>
  <si>
    <t>Mallra per rishitje</t>
  </si>
  <si>
    <t>Parapagesat per furnizime</t>
  </si>
  <si>
    <t>e</t>
  </si>
  <si>
    <t>Aktivet afatgjata te mbajtura per shitje</t>
  </si>
  <si>
    <t>Aktive afatgjata materiale</t>
  </si>
  <si>
    <t>f</t>
  </si>
  <si>
    <t>Parapagimet dhe shpenzimet e shtyra</t>
  </si>
  <si>
    <t>II</t>
  </si>
  <si>
    <t>AKTIVET AFATGJATA</t>
  </si>
  <si>
    <t>a</t>
  </si>
  <si>
    <t>Investimet financiare afatgjata</t>
  </si>
  <si>
    <t>Aksione dhe investime te tjera ne pjesmarje</t>
  </si>
  <si>
    <t>Aksione dhe letra te tjera me vlere</t>
  </si>
  <si>
    <t>Llogari/kerkesa te arketueshme afatgjata</t>
  </si>
  <si>
    <t>-</t>
  </si>
  <si>
    <t>Toka</t>
  </si>
  <si>
    <t>Ndertesa</t>
  </si>
  <si>
    <t>Makineri dhe paisje</t>
  </si>
  <si>
    <t>Aktive te tjera afatgjata materiale (me v.kontabel)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</si>
  <si>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</si>
  <si>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</si>
  <si>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</si>
  <si>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</si>
  <si>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</si>
  <si>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 xml:space="preserve">Aktive te tjera afatgjata </t>
  </si>
  <si>
    <t>Huamarjet</t>
  </si>
  <si>
    <t>Hua dhe obligacione afatshkurtera</t>
  </si>
  <si>
    <t>Kthimet/ripagesat e huave afatgjata</t>
  </si>
  <si>
    <t>Bono tè konvertueshme</t>
  </si>
  <si>
    <t>Totali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</si>
  <si>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</si>
  <si>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</si>
  <si>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</si>
  <si>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</si>
  <si>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</si>
  <si>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</si>
  <si>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Provizionet afatshkurtera</t>
  </si>
  <si>
    <t>Huat afatgjata</t>
  </si>
  <si>
    <t>Hua, bono dhe detyrime nga qeraja financiare</t>
  </si>
  <si>
    <t>Bono te konvertueshme</t>
  </si>
  <si>
    <t>Huamarje te tjera afatgjata</t>
  </si>
  <si>
    <t>Provizionet afatgjata</t>
  </si>
  <si>
    <t>KAPITALI</t>
  </si>
  <si>
    <t>Kapitali aksionar</t>
  </si>
  <si>
    <t>Primi I aksionit</t>
  </si>
  <si>
    <t>Njesite ose aksionet e thesarit (-)</t>
  </si>
  <si>
    <t>Rezerva statutore</t>
  </si>
  <si>
    <t>g</t>
  </si>
  <si>
    <t>Rezerva ligjore</t>
  </si>
  <si>
    <t>h</t>
  </si>
  <si>
    <t>Rezerva te tjera</t>
  </si>
  <si>
    <t>i</t>
  </si>
  <si>
    <t>Fitim/humbja e akumuluar</t>
  </si>
  <si>
    <t>Fitim/humbja e vitit financiar</t>
  </si>
  <si>
    <t>Shenime</t>
  </si>
  <si>
    <t>Aktive Monetare</t>
  </si>
  <si>
    <t>Totali 2</t>
  </si>
  <si>
    <t>Totali 3</t>
  </si>
  <si>
    <t>Aktivet biologjike afatshkurtera</t>
  </si>
  <si>
    <t xml:space="preserve"> TOTAL I AKTIVEVE  AFATSHKURTERA (I)</t>
  </si>
  <si>
    <t>Totali 4</t>
  </si>
  <si>
    <t>Pjesmarje te tjera ne njesi te kontrolluara</t>
  </si>
  <si>
    <t>Totali 1</t>
  </si>
  <si>
    <t>Kapitali aksionar i papaguar</t>
  </si>
  <si>
    <t>TOTALI I AKTIVEVE AFATGJATA (II)</t>
  </si>
  <si>
    <t>TOTALI I AKTIVEVE  (I+II)</t>
  </si>
  <si>
    <t>ii</t>
  </si>
  <si>
    <t>iii</t>
  </si>
  <si>
    <t>iv</t>
  </si>
  <si>
    <t>v</t>
  </si>
  <si>
    <t>DETYRIMET DHE KAPITALI</t>
  </si>
  <si>
    <t>DERYRIMET AFATSHKURTER</t>
  </si>
  <si>
    <t>TOTALI I DETYRIMEVE AFATSHKURTERA (I)</t>
  </si>
  <si>
    <t>DETYRIMET  AFATGJATA</t>
  </si>
  <si>
    <t>TOTALI I DETYRIMEVE AFATGJATA (II)</t>
  </si>
  <si>
    <t>III</t>
  </si>
  <si>
    <t>Aksionet e pakices (P.F te konsoliduara)</t>
  </si>
  <si>
    <t>Kapitali qe i perket aksionareve te shoqerise meme (P.F te konsoliduara)</t>
  </si>
  <si>
    <t>TOTALI I KAPITALIT (III)</t>
  </si>
  <si>
    <t>TOTALI I DETYRIMEVE DHE KAPITALIT (I+II+III)</t>
  </si>
  <si>
    <t>Nr</t>
  </si>
  <si>
    <t>Grantet dhe te ardhurat e shtyra</t>
  </si>
  <si>
    <t>Grantet dhe te ardhura te shtyra</t>
  </si>
  <si>
    <t>Materiale</t>
  </si>
  <si>
    <t>TOTALI I DETYRIMEVE (I+II)</t>
  </si>
  <si>
    <t>SHENIME</t>
  </si>
  <si>
    <t>Te gjitha balancat janë në LEKE</t>
  </si>
  <si>
    <t>3.1.1</t>
  </si>
  <si>
    <t>3.1.2</t>
  </si>
  <si>
    <t>3.1.3</t>
  </si>
  <si>
    <t>3.2.1</t>
  </si>
  <si>
    <t>3.2.2</t>
  </si>
  <si>
    <t>3.1.2/3.1.4</t>
  </si>
  <si>
    <t>3.3.1</t>
  </si>
  <si>
    <t>3.3.2</t>
  </si>
  <si>
    <t>3.4.2</t>
  </si>
  <si>
    <t>Për fundvitin 31 Dhjetor 2013 dhe 31 Dhjetor 2012</t>
  </si>
  <si>
    <t>Për fundvitin 31 Dhjetor 2013  dhe 31 Dhjetor 2012</t>
  </si>
  <si>
    <t xml:space="preserve">Inventar i imet </t>
  </si>
  <si>
    <t>PASQYRA E TE ARDHURAVE DHE SHPENZIMEVE (sipas natyres)</t>
  </si>
  <si>
    <t>Pershkrimi i Elementeve</t>
  </si>
  <si>
    <t>31.12.2013</t>
  </si>
  <si>
    <t>31.12.2012</t>
  </si>
  <si>
    <t>A</t>
  </si>
  <si>
    <t>SHITJET NETO</t>
  </si>
  <si>
    <t>Shitjet neto</t>
  </si>
  <si>
    <t>5.1.1</t>
  </si>
  <si>
    <t>Te ardhura te tjera nga veprimtarite e shfrytezimit</t>
  </si>
  <si>
    <t>5.1.2</t>
  </si>
  <si>
    <t>Ndryshime ne inventarin e produkteve te gateshme dhe PP(+-)</t>
  </si>
  <si>
    <t>Totali I te ardhurave</t>
  </si>
  <si>
    <t>Materialet e konsumuara</t>
  </si>
  <si>
    <t>5.2.1</t>
  </si>
  <si>
    <t>Kosto e punes</t>
  </si>
  <si>
    <t>5.2.2</t>
  </si>
  <si>
    <t>Pagat e personelit</t>
  </si>
  <si>
    <t>Shpenzimet per sigurimet shoqerore dhe shendetesore</t>
  </si>
  <si>
    <t>Amortizimi dhe zhvleresimet</t>
  </si>
  <si>
    <t>5.2.3</t>
  </si>
  <si>
    <t>Shpenzime te tjera nga veprimtarite e shfrytezimit</t>
  </si>
  <si>
    <t>5.2.4</t>
  </si>
  <si>
    <t>Totali i shpenzimeve (4-7)</t>
  </si>
  <si>
    <t>Fitimi/(Humbja) nga veprimtaria kryesore</t>
  </si>
  <si>
    <t>Te ardhurat dhe shpenzimet financiare nga pjesmarjet</t>
  </si>
  <si>
    <t>Te ardhurat dhe shpenzimet financiare nga njesite e kontrolluara</t>
  </si>
  <si>
    <t>Totali i te ardhurave dhe shpenzimeve nga pjesmarje e kontroll</t>
  </si>
  <si>
    <t>Te ardhura dhe shpenzime financiare</t>
  </si>
  <si>
    <t>Te ardhurat dhe shpenzimet nga investime te tjera financiare AGJ</t>
  </si>
  <si>
    <t>Te ardhurat dhe shpenzimet nga interesi</t>
  </si>
  <si>
    <t>Fitim/(humbjet)  nga kursi i kembimit</t>
  </si>
  <si>
    <t>Te ardhura dhe shpenzime te tjera financiare</t>
  </si>
  <si>
    <t>Totali i te ardhurave dhe shpenzimeve financiare (neto)</t>
  </si>
  <si>
    <t>5.1.3</t>
  </si>
  <si>
    <t xml:space="preserve">FITIMI/(HUMBJA) para tatimit </t>
  </si>
  <si>
    <t xml:space="preserve">Shpenzimet e tatimit mbi fitimin </t>
  </si>
  <si>
    <t>FITIM/(HUMBJA) neto e vitit financiar</t>
  </si>
  <si>
    <t>Elemente te pasqyrave te konsoliduara</t>
  </si>
  <si>
    <t>Pjesa e fitimit neto per aksioneret e shoqerise meme</t>
  </si>
  <si>
    <t>Pjesa e fitimit neto per aksioneret e pakices</t>
  </si>
  <si>
    <t>PASQYRA E FLUKSEVE TE PARASE</t>
  </si>
  <si>
    <t>FLUKSET</t>
  </si>
  <si>
    <t>Periudha qe perfundon ne</t>
  </si>
  <si>
    <t>Fluksi monetar nga veprimtarite e shfrytezimit</t>
  </si>
  <si>
    <t>Fitimi para tatimit</t>
  </si>
  <si>
    <t>Rregullime per:</t>
  </si>
  <si>
    <t xml:space="preserve">      Amortizimin</t>
  </si>
  <si>
    <t xml:space="preserve">      Humbje nga kembimet valutore</t>
  </si>
  <si>
    <t xml:space="preserve">      Te ardhura nga investimet</t>
  </si>
  <si>
    <t xml:space="preserve">      Shpenzime per interesa</t>
  </si>
  <si>
    <t>Rritje/(renie) ne tepricen e kerkesave te arketueshme nga aktiviteti</t>
  </si>
  <si>
    <t>Rritje/(renie) ne tepricen e kerkesave te arketueshme te tjera</t>
  </si>
  <si>
    <t>Rritje/(renie) ne tepricen e inventarit</t>
  </si>
  <si>
    <t>Rritje/(renie) ne tepricen e detyrimeve, per t'u paguar nga aktiviteti</t>
  </si>
  <si>
    <t>Mjetet monetare te perfituara nga aktivitetet</t>
  </si>
  <si>
    <t>Interesi I paguar</t>
  </si>
  <si>
    <t>Tatim mbi fitimin I paguar</t>
  </si>
  <si>
    <t>Mjete monetare neto nga veprimtarite e shfrytezimit</t>
  </si>
  <si>
    <t>Mjete monetare neto nga veprimtarite investuese</t>
  </si>
  <si>
    <t>Blerje e kompanise___ (-) parate e arketuara</t>
  </si>
  <si>
    <t>Blerje e Aktiveve afatgjata materiale (-)</t>
  </si>
  <si>
    <t>Te ardhura nga shitja e pajisjeve</t>
  </si>
  <si>
    <t>Interesi I arketuar</t>
  </si>
  <si>
    <t>Dividentet e arketuar</t>
  </si>
  <si>
    <t>Fluksi i mjeteve monetare nga veprimtarite financiare</t>
  </si>
  <si>
    <t>Te ardhura nga emetimi I kapitalit aksionar</t>
  </si>
  <si>
    <t>Te ardhura nga huamarje afat gjata</t>
  </si>
  <si>
    <t>Pagesat e detyrimeve te qerase financiare</t>
  </si>
  <si>
    <t>Dividente te paguar</t>
  </si>
  <si>
    <t>Mjete monetare neto nga veprimtarite financiare</t>
  </si>
  <si>
    <t>Rritja/(renia) neto e mjeteve monetare</t>
  </si>
  <si>
    <t>Mjete monetare në fillim te periudhes kontabel</t>
  </si>
  <si>
    <t>Mjete monetare ne fund te periudhes</t>
  </si>
  <si>
    <t>PASQYRA E NDRYSHIMEVE NE KAPITAL</t>
  </si>
  <si>
    <t>Struktura</t>
  </si>
  <si>
    <t>Aksionet e thesarit</t>
  </si>
  <si>
    <t>Rezerva statutore dhe ligjore</t>
  </si>
  <si>
    <t>Fitimi I pashperndare</t>
  </si>
  <si>
    <t>01.01.2012</t>
  </si>
  <si>
    <t>Efekti I ndryshimeve ne politikat kontabel</t>
  </si>
  <si>
    <t>Pozicioni I rregulluar</t>
  </si>
  <si>
    <t>Fitimi neto per periudhen kontabel</t>
  </si>
  <si>
    <t xml:space="preserve">Dividentet e paguar </t>
  </si>
  <si>
    <t>Rritja e rezerves se kapitalit</t>
  </si>
  <si>
    <t>Emetimi I aksioneve</t>
  </si>
  <si>
    <t>Pozicioni ne 31.12.2012</t>
  </si>
  <si>
    <t>Dividentet e paguar</t>
  </si>
  <si>
    <t>Emetim I kapitalit aksionar</t>
  </si>
  <si>
    <t>Aksione te thesarit te riblera</t>
  </si>
  <si>
    <t>Pozicioni ne 31.12.2013</t>
  </si>
  <si>
    <t>SHOQERIA MI-LE-GE-H  SHPK</t>
  </si>
  <si>
    <t>NIPT K71911502J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</si>
  <si>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</si>
  <si>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</si>
  <si>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</si>
  <si>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</si>
  <si>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</si>
  <si>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</si>
  <si>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2013</t>
  </si>
  <si>
    <t>Viti 2012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</si>
  <si>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</si>
  <si>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</si>
  <si>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</si>
  <si>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</si>
  <si>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</si>
  <si>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</si>
  <si>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</si>
  <si>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</si>
  <si>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</si>
  <si>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</si>
  <si>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</si>
  <si>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</si>
  <si>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</si>
  <si>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</si>
  <si>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</si>
  <si>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</si>
  <si>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</si>
  <si>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</si>
  <si>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</si>
  <si>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</si>
  <si>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</si>
  <si>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</si>
  <si>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</si>
  <si>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</si>
  <si>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</si>
  <si>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ILIR HASA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</si>
  <si>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</si>
  <si>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</si>
  <si>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</si>
  <si>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</si>
  <si>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</si>
  <si>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</si>
  <si>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601+602+608</t>
  </si>
  <si>
    <t xml:space="preserve"> Ndryshimet e gjëndjeve të Materialeve (+/-)</t>
  </si>
  <si>
    <t xml:space="preserve"> Mallra të blera</t>
  </si>
  <si>
    <t>605/+607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</si>
  <si>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</si>
  <si>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</si>
  <si>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</si>
  <si>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sherbime( energji)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</si>
  <si>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</si>
  <si>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</si>
  <si>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</si>
  <si>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</si>
  <si>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</si>
  <si>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</si>
  <si>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</si>
  <si>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</si>
  <si>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</si>
  <si>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</si>
  <si>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</si>
  <si>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</si>
  <si>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</si>
  <si>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</si>
  <si>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</si>
  <si>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</si>
  <si>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</si>
  <si>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</si>
  <si>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618+621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</si>
  <si>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</si>
  <si>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</si>
  <si>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</si>
  <si>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</si>
  <si>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</si>
  <si>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</si>
  <si>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</si>
  <si>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</si>
  <si>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</si>
  <si>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</si>
  <si>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</si>
  <si>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</si>
  <si>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</si>
  <si>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</si>
  <si>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</si>
  <si>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</si>
  <si>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</si>
  <si>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</si>
  <si>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</si>
  <si>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</si>
  <si>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</si>
  <si>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</si>
  <si>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</si>
  <si>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</si>
  <si>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</si>
  <si>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</si>
  <si>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</si>
  <si>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</si>
  <si>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</si>
  <si>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MI-LE-GE-H SHPK</t>
  </si>
  <si>
    <t>NIPTI_K71911502J_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</si>
  <si>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</si>
  <si>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</si>
  <si>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</si>
  <si>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</si>
  <si>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</si>
  <si>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</si>
  <si>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</si>
  <si>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</si>
  <si>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</si>
  <si>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</si>
  <si>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</si>
  <si>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</si>
  <si>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</si>
  <si>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</si>
  <si>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</si>
  <si>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</si>
  <si>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</si>
  <si>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</si>
  <si>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</si>
  <si>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</si>
  <si>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</si>
  <si>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</si>
  <si>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</si>
  <si>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</si>
  <si>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</si>
  <si>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</si>
  <si>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</si>
  <si>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</si>
  <si>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</si>
  <si>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</si>
  <si>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</si>
  <si>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</si>
  <si>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</si>
  <si>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</si>
  <si>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</si>
  <si>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</si>
  <si>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</si>
  <si>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</si>
  <si>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</si>
  <si>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</si>
  <si>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</si>
  <si>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</si>
  <si>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</si>
  <si>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</si>
  <si>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</si>
  <si>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</si>
  <si>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</si>
  <si>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</si>
  <si>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</si>
  <si>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</si>
  <si>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2013: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</si>
  <si>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</si>
  <si>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</si>
  <si>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</si>
  <si>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</si>
  <si>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</si>
  <si>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</si>
  <si>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</si>
  <si>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2013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</si>
  <si>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</si>
  <si>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</si>
  <si>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</si>
  <si>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</si>
  <si>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</si>
  <si>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</si>
  <si>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</si>
  <si>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</si>
  <si>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</si>
  <si>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Zyre(mobilje ,orendi)</t>
  </si>
  <si>
    <t xml:space="preserve">             TOTALI</t>
  </si>
  <si>
    <t>Amortizimi A.A.Materiale   2013</t>
  </si>
  <si>
    <t>Makineri,paisje,vegla</t>
  </si>
  <si>
    <t>Vlera Kontabel Neto e A.A.Materiale  2013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</si>
</sst>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0]dddd\ d\ mmmm\ yyyy"/>
    <numFmt numFmtId="197" formatCode="h\.mm\.ss"/>
    <numFmt numFmtId="198" formatCode="0;[Red]0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6" fillId="0" borderId="11" xfId="0" applyNumberFormat="1" applyFont="1" applyFill="1" applyBorder="1" applyAlignment="1">
      <alignment horizontal="center"/>
    </xf>
    <xf numFmtId="175" fontId="6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5" fontId="9" fillId="0" borderId="0" xfId="0" applyNumberFormat="1" applyFont="1" applyFill="1" applyBorder="1" applyAlignment="1">
      <alignment/>
    </xf>
    <xf numFmtId="175" fontId="11" fillId="0" borderId="0" xfId="0" applyNumberFormat="1" applyFont="1" applyAlignment="1">
      <alignment/>
    </xf>
    <xf numFmtId="175" fontId="5" fillId="33" borderId="17" xfId="0" applyNumberFormat="1" applyFont="1" applyFill="1" applyBorder="1" applyAlignment="1">
      <alignment horizontal="center"/>
    </xf>
    <xf numFmtId="175" fontId="6" fillId="0" borderId="18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14" fontId="5" fillId="33" borderId="1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1" fontId="6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75" fontId="9" fillId="0" borderId="20" xfId="0" applyNumberFormat="1" applyFont="1" applyFill="1" applyBorder="1" applyAlignment="1">
      <alignment/>
    </xf>
    <xf numFmtId="175" fontId="5" fillId="34" borderId="11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175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175" fontId="6" fillId="0" borderId="14" xfId="0" applyNumberFormat="1" applyFont="1" applyFill="1" applyBorder="1" applyAlignment="1">
      <alignment/>
    </xf>
    <xf numFmtId="175" fontId="6" fillId="0" borderId="23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5" fillId="0" borderId="25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/>
    </xf>
    <xf numFmtId="175" fontId="5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5" fontId="7" fillId="0" borderId="14" xfId="0" applyNumberFormat="1" applyFont="1" applyFill="1" applyBorder="1" applyAlignment="1">
      <alignment/>
    </xf>
    <xf numFmtId="175" fontId="5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5" fillId="0" borderId="26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5" fillId="0" borderId="27" xfId="0" applyNumberFormat="1" applyFont="1" applyBorder="1" applyAlignment="1">
      <alignment/>
    </xf>
    <xf numFmtId="9" fontId="6" fillId="0" borderId="22" xfId="0" applyNumberFormat="1" applyFont="1" applyFill="1" applyBorder="1" applyAlignment="1">
      <alignment horizontal="center"/>
    </xf>
    <xf numFmtId="175" fontId="5" fillId="0" borderId="28" xfId="0" applyNumberFormat="1" applyFont="1" applyBorder="1" applyAlignment="1">
      <alignment/>
    </xf>
    <xf numFmtId="175" fontId="5" fillId="35" borderId="29" xfId="0" applyNumberFormat="1" applyFont="1" applyFill="1" applyBorder="1" applyAlignment="1">
      <alignment/>
    </xf>
    <xf numFmtId="175" fontId="5" fillId="35" borderId="3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175" fontId="5" fillId="0" borderId="16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shrinkToFit="1"/>
    </xf>
    <xf numFmtId="0" fontId="8" fillId="0" borderId="32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175" fontId="12" fillId="0" borderId="33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 shrinkToFit="1"/>
    </xf>
    <xf numFmtId="0" fontId="12" fillId="0" borderId="17" xfId="0" applyFont="1" applyBorder="1" applyAlignment="1">
      <alignment horizontal="center"/>
    </xf>
    <xf numFmtId="175" fontId="11" fillId="0" borderId="33" xfId="0" applyNumberFormat="1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shrinkToFit="1"/>
    </xf>
    <xf numFmtId="0" fontId="11" fillId="0" borderId="34" xfId="0" applyFont="1" applyBorder="1" applyAlignment="1">
      <alignment horizontal="center"/>
    </xf>
    <xf numFmtId="175" fontId="11" fillId="0" borderId="35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shrinkToFit="1"/>
    </xf>
    <xf numFmtId="0" fontId="11" fillId="0" borderId="23" xfId="0" applyFont="1" applyBorder="1" applyAlignment="1">
      <alignment horizontal="center"/>
    </xf>
    <xf numFmtId="175" fontId="11" fillId="0" borderId="36" xfId="0" applyNumberFormat="1" applyFont="1" applyBorder="1" applyAlignment="1">
      <alignment/>
    </xf>
    <xf numFmtId="0" fontId="12" fillId="0" borderId="23" xfId="0" applyFont="1" applyBorder="1" applyAlignment="1">
      <alignment shrinkToFit="1"/>
    </xf>
    <xf numFmtId="175" fontId="12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horizontal="center"/>
    </xf>
    <xf numFmtId="175" fontId="11" fillId="0" borderId="38" xfId="0" applyNumberFormat="1" applyFont="1" applyBorder="1" applyAlignment="1">
      <alignment/>
    </xf>
    <xf numFmtId="175" fontId="12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0" xfId="0" applyFont="1" applyBorder="1" applyAlignment="1">
      <alignment shrinkToFit="1"/>
    </xf>
    <xf numFmtId="0" fontId="11" fillId="0" borderId="40" xfId="0" applyFont="1" applyBorder="1" applyAlignment="1">
      <alignment horizontal="center"/>
    </xf>
    <xf numFmtId="175" fontId="11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shrinkToFit="1"/>
    </xf>
    <xf numFmtId="0" fontId="11" fillId="0" borderId="42" xfId="0" applyFont="1" applyBorder="1" applyAlignment="1">
      <alignment horizontal="center"/>
    </xf>
    <xf numFmtId="175" fontId="11" fillId="0" borderId="43" xfId="0" applyNumberFormat="1" applyFont="1" applyBorder="1" applyAlignment="1">
      <alignment/>
    </xf>
    <xf numFmtId="0" fontId="12" fillId="0" borderId="40" xfId="0" applyFont="1" applyBorder="1" applyAlignment="1">
      <alignment shrinkToFit="1"/>
    </xf>
    <xf numFmtId="0" fontId="12" fillId="0" borderId="4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37" xfId="0" applyFont="1" applyBorder="1" applyAlignment="1">
      <alignment shrinkToFit="1"/>
    </xf>
    <xf numFmtId="0" fontId="12" fillId="0" borderId="34" xfId="0" applyFont="1" applyBorder="1" applyAlignment="1">
      <alignment shrinkToFit="1"/>
    </xf>
    <xf numFmtId="0" fontId="12" fillId="0" borderId="34" xfId="0" applyFont="1" applyBorder="1" applyAlignment="1">
      <alignment horizontal="center"/>
    </xf>
    <xf numFmtId="175" fontId="12" fillId="0" borderId="35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42" xfId="0" applyFont="1" applyBorder="1" applyAlignment="1">
      <alignment shrinkToFit="1"/>
    </xf>
    <xf numFmtId="0" fontId="12" fillId="0" borderId="42" xfId="0" applyFont="1" applyBorder="1" applyAlignment="1">
      <alignment horizontal="center"/>
    </xf>
    <xf numFmtId="175" fontId="12" fillId="0" borderId="4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175" fontId="4" fillId="0" borderId="3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 wrapText="1"/>
    </xf>
    <xf numFmtId="175" fontId="0" fillId="0" borderId="23" xfId="0" applyNumberFormat="1" applyBorder="1" applyAlignment="1">
      <alignment horizontal="center"/>
    </xf>
    <xf numFmtId="175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left" wrapText="1"/>
    </xf>
    <xf numFmtId="175" fontId="4" fillId="0" borderId="4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4" fillId="0" borderId="44" xfId="56" applyFont="1" applyBorder="1" applyAlignment="1">
      <alignment horizontal="center"/>
      <protection/>
    </xf>
    <xf numFmtId="2" fontId="20" fillId="0" borderId="41" xfId="56" applyNumberFormat="1" applyFont="1" applyBorder="1" applyAlignment="1">
      <alignment horizontal="center" wrapText="1"/>
      <protection/>
    </xf>
    <xf numFmtId="0" fontId="2" fillId="0" borderId="40" xfId="56" applyFont="1" applyBorder="1" applyAlignment="1">
      <alignment horizontal="center" vertical="center" wrapText="1"/>
      <protection/>
    </xf>
    <xf numFmtId="0" fontId="4" fillId="0" borderId="45" xfId="56" applyFont="1" applyBorder="1" applyAlignment="1">
      <alignment horizontal="center"/>
      <protection/>
    </xf>
    <xf numFmtId="0" fontId="4" fillId="0" borderId="46" xfId="56" applyFont="1" applyBorder="1" applyAlignment="1">
      <alignment horizontal="left" wrapText="1"/>
      <protection/>
    </xf>
    <xf numFmtId="0" fontId="4" fillId="0" borderId="46" xfId="56" applyFont="1" applyBorder="1" applyAlignment="1">
      <alignment horizontal="left"/>
      <protection/>
    </xf>
    <xf numFmtId="0" fontId="0" fillId="0" borderId="47" xfId="56" applyFont="1" applyBorder="1" applyAlignment="1">
      <alignment horizontal="center"/>
      <protection/>
    </xf>
    <xf numFmtId="0" fontId="0" fillId="0" borderId="33" xfId="56" applyFont="1" applyBorder="1" applyAlignment="1">
      <alignment horizontal="left" wrapText="1"/>
      <protection/>
    </xf>
    <xf numFmtId="0" fontId="4" fillId="0" borderId="17" xfId="56" applyFont="1" applyBorder="1" applyAlignment="1">
      <alignment horizontal="left"/>
      <protection/>
    </xf>
    <xf numFmtId="0" fontId="0" fillId="0" borderId="48" xfId="56" applyFont="1" applyBorder="1" applyAlignment="1">
      <alignment horizontal="center"/>
      <protection/>
    </xf>
    <xf numFmtId="0" fontId="18" fillId="0" borderId="33" xfId="56" applyFont="1" applyBorder="1" applyAlignment="1">
      <alignment horizontal="left" wrapText="1"/>
      <protection/>
    </xf>
    <xf numFmtId="0" fontId="4" fillId="0" borderId="49" xfId="56" applyFont="1" applyBorder="1" applyAlignment="1">
      <alignment horizontal="center"/>
      <protection/>
    </xf>
    <xf numFmtId="0" fontId="4" fillId="0" borderId="33" xfId="56" applyFont="1" applyBorder="1" applyAlignment="1">
      <alignment horizontal="left" wrapText="1"/>
      <protection/>
    </xf>
    <xf numFmtId="0" fontId="0" fillId="0" borderId="50" xfId="56" applyFont="1" applyBorder="1" applyAlignment="1">
      <alignment horizontal="left" wrapText="1"/>
      <protection/>
    </xf>
    <xf numFmtId="0" fontId="0" fillId="0" borderId="51" xfId="56" applyFont="1" applyBorder="1" applyAlignment="1">
      <alignment horizontal="center"/>
      <protection/>
    </xf>
    <xf numFmtId="0" fontId="0" fillId="0" borderId="52" xfId="56" applyFont="1" applyBorder="1" applyAlignment="1">
      <alignment horizontal="left" wrapText="1"/>
      <protection/>
    </xf>
    <xf numFmtId="0" fontId="4" fillId="0" borderId="49" xfId="56" applyFont="1" applyBorder="1" applyAlignment="1">
      <alignment horizontal="center" vertical="center"/>
      <protection/>
    </xf>
    <xf numFmtId="0" fontId="4" fillId="0" borderId="48" xfId="56" applyFont="1" applyBorder="1" applyAlignment="1">
      <alignment horizontal="center" vertical="center"/>
      <protection/>
    </xf>
    <xf numFmtId="0" fontId="0" fillId="0" borderId="33" xfId="56" applyFont="1" applyBorder="1" applyAlignment="1">
      <alignment horizontal="center" wrapText="1"/>
      <protection/>
    </xf>
    <xf numFmtId="0" fontId="4" fillId="0" borderId="47" xfId="56" applyFont="1" applyBorder="1" applyAlignment="1">
      <alignment horizontal="center"/>
      <protection/>
    </xf>
    <xf numFmtId="0" fontId="17" fillId="0" borderId="17" xfId="56" applyFont="1" applyBorder="1" applyAlignment="1">
      <alignment horizontal="left" wrapText="1"/>
      <protection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4" fillId="0" borderId="48" xfId="56" applyFont="1" applyBorder="1" applyAlignment="1">
      <alignment horizontal="center"/>
      <protection/>
    </xf>
    <xf numFmtId="0" fontId="4" fillId="0" borderId="17" xfId="56" applyFont="1" applyBorder="1" applyAlignment="1">
      <alignment horizontal="left" wrapText="1"/>
      <protection/>
    </xf>
    <xf numFmtId="0" fontId="4" fillId="0" borderId="51" xfId="56" applyFont="1" applyBorder="1" applyAlignment="1">
      <alignment horizontal="center"/>
      <protection/>
    </xf>
    <xf numFmtId="0" fontId="4" fillId="0" borderId="50" xfId="56" applyFont="1" applyBorder="1" applyAlignment="1">
      <alignment horizontal="left" wrapText="1"/>
      <protection/>
    </xf>
    <xf numFmtId="0" fontId="4" fillId="0" borderId="53" xfId="56" applyFont="1" applyBorder="1" applyAlignment="1">
      <alignment horizontal="center"/>
      <protection/>
    </xf>
    <xf numFmtId="0" fontId="4" fillId="0" borderId="54" xfId="56" applyFont="1" applyBorder="1" applyAlignment="1">
      <alignment horizontal="left" wrapText="1"/>
      <protection/>
    </xf>
    <xf numFmtId="0" fontId="4" fillId="0" borderId="54" xfId="56" applyFont="1" applyBorder="1" applyAlignment="1">
      <alignment horizontal="left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  <xf numFmtId="0" fontId="1" fillId="0" borderId="44" xfId="56" applyFont="1" applyBorder="1">
      <alignment/>
      <protection/>
    </xf>
    <xf numFmtId="2" fontId="20" fillId="0" borderId="44" xfId="56" applyNumberFormat="1" applyFont="1" applyBorder="1" applyAlignment="1">
      <alignment horizontal="center" wrapText="1"/>
      <protection/>
    </xf>
    <xf numFmtId="0" fontId="2" fillId="0" borderId="44" xfId="56" applyFont="1" applyBorder="1" applyAlignment="1">
      <alignment horizontal="center" vertical="center" wrapText="1"/>
      <protection/>
    </xf>
    <xf numFmtId="0" fontId="2" fillId="0" borderId="55" xfId="56" applyFont="1" applyBorder="1" applyAlignment="1">
      <alignment horizontal="center"/>
      <protection/>
    </xf>
    <xf numFmtId="0" fontId="2" fillId="0" borderId="46" xfId="56" applyFont="1" applyBorder="1" applyAlignment="1">
      <alignment horizontal="left" wrapText="1"/>
      <protection/>
    </xf>
    <xf numFmtId="0" fontId="2" fillId="0" borderId="46" xfId="56" applyFont="1" applyBorder="1" applyAlignment="1">
      <alignment horizontal="left"/>
      <protection/>
    </xf>
    <xf numFmtId="0" fontId="1" fillId="0" borderId="49" xfId="56" applyFont="1" applyBorder="1" applyAlignment="1">
      <alignment horizontal="left"/>
      <protection/>
    </xf>
    <xf numFmtId="0" fontId="1" fillId="0" borderId="17" xfId="57" applyFont="1" applyFill="1" applyBorder="1" applyAlignment="1">
      <alignment horizontal="left" wrapText="1"/>
      <protection/>
    </xf>
    <xf numFmtId="0" fontId="2" fillId="0" borderId="17" xfId="56" applyFont="1" applyFill="1" applyBorder="1" applyAlignment="1">
      <alignment horizontal="left"/>
      <protection/>
    </xf>
    <xf numFmtId="0" fontId="2" fillId="0" borderId="17" xfId="56" applyFont="1" applyBorder="1" applyAlignment="1">
      <alignment horizontal="left"/>
      <protection/>
    </xf>
    <xf numFmtId="0" fontId="1" fillId="0" borderId="17" xfId="56" applyFont="1" applyBorder="1" applyAlignment="1">
      <alignment horizontal="left" wrapText="1"/>
      <protection/>
    </xf>
    <xf numFmtId="0" fontId="2" fillId="0" borderId="49" xfId="56" applyFont="1" applyBorder="1" applyAlignment="1">
      <alignment horizontal="center"/>
      <protection/>
    </xf>
    <xf numFmtId="0" fontId="2" fillId="0" borderId="17" xfId="56" applyFont="1" applyBorder="1" applyAlignment="1">
      <alignment horizontal="left" wrapText="1"/>
      <protection/>
    </xf>
    <xf numFmtId="0" fontId="1" fillId="0" borderId="49" xfId="56" applyFont="1" applyBorder="1" applyAlignment="1">
      <alignment horizontal="center"/>
      <protection/>
    </xf>
    <xf numFmtId="0" fontId="1" fillId="0" borderId="17" xfId="56" applyFont="1" applyBorder="1" applyAlignment="1">
      <alignment horizontal="left"/>
      <protection/>
    </xf>
    <xf numFmtId="0" fontId="1" fillId="0" borderId="49" xfId="56" applyFont="1" applyFill="1" applyBorder="1" applyAlignment="1">
      <alignment horizontal="center"/>
      <protection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50" xfId="56" applyFont="1" applyBorder="1" applyAlignment="1">
      <alignment horizontal="center" vertical="center" wrapText="1"/>
      <protection/>
    </xf>
    <xf numFmtId="0" fontId="2" fillId="0" borderId="57" xfId="56" applyFont="1" applyBorder="1" applyAlignment="1">
      <alignment horizontal="center" vertical="center" wrapText="1"/>
      <protection/>
    </xf>
    <xf numFmtId="0" fontId="2" fillId="0" borderId="49" xfId="56" applyFont="1" applyBorder="1">
      <alignment/>
      <protection/>
    </xf>
    <xf numFmtId="0" fontId="2" fillId="0" borderId="58" xfId="56" applyFont="1" applyBorder="1" applyAlignment="1">
      <alignment horizontal="left"/>
      <protection/>
    </xf>
    <xf numFmtId="0" fontId="1" fillId="0" borderId="49" xfId="0" applyFont="1" applyBorder="1" applyAlignment="1">
      <alignment/>
    </xf>
    <xf numFmtId="0" fontId="1" fillId="0" borderId="49" xfId="56" applyFont="1" applyBorder="1">
      <alignment/>
      <protection/>
    </xf>
    <xf numFmtId="0" fontId="1" fillId="0" borderId="53" xfId="56" applyFont="1" applyBorder="1">
      <alignment/>
      <protection/>
    </xf>
    <xf numFmtId="0" fontId="2" fillId="0" borderId="54" xfId="56" applyFont="1" applyBorder="1" applyAlignment="1">
      <alignment horizontal="left"/>
      <protection/>
    </xf>
    <xf numFmtId="0" fontId="1" fillId="0" borderId="54" xfId="56" applyFont="1" applyBorder="1" applyAlignment="1">
      <alignment horizontal="left"/>
      <protection/>
    </xf>
    <xf numFmtId="0" fontId="2" fillId="0" borderId="59" xfId="56" applyFont="1" applyBorder="1" applyAlignment="1">
      <alignment horizontal="left"/>
      <protection/>
    </xf>
    <xf numFmtId="0" fontId="1" fillId="0" borderId="0" xfId="0" applyFont="1" applyAlignment="1">
      <alignment/>
    </xf>
    <xf numFmtId="0" fontId="2" fillId="0" borderId="0" xfId="56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7" xfId="0" applyFill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0" fillId="0" borderId="44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33" xfId="0" applyFont="1" applyBorder="1" applyAlignment="1">
      <alignment/>
    </xf>
    <xf numFmtId="0" fontId="17" fillId="0" borderId="0" xfId="0" applyFont="1" applyFill="1" applyAlignment="1">
      <alignment/>
    </xf>
    <xf numFmtId="0" fontId="0" fillId="0" borderId="44" xfId="0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Alignment="1">
      <alignment/>
    </xf>
    <xf numFmtId="3" fontId="0" fillId="0" borderId="17" xfId="44" applyNumberForma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Fill="1" applyBorder="1" applyAlignment="1">
      <alignment/>
    </xf>
    <xf numFmtId="3" fontId="0" fillId="0" borderId="44" xfId="44" applyNumberFormat="1" applyFill="1" applyBorder="1" applyAlignment="1">
      <alignment/>
    </xf>
    <xf numFmtId="0" fontId="0" fillId="0" borderId="61" xfId="0" applyFont="1" applyFill="1" applyBorder="1" applyAlignment="1">
      <alignment vertical="center"/>
    </xf>
    <xf numFmtId="0" fontId="18" fillId="0" borderId="62" xfId="0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3" fontId="18" fillId="0" borderId="62" xfId="44" applyNumberFormat="1" applyFont="1" applyFill="1" applyBorder="1" applyAlignment="1">
      <alignment vertical="center"/>
    </xf>
    <xf numFmtId="3" fontId="18" fillId="0" borderId="63" xfId="44" applyNumberFormat="1" applyFont="1" applyFill="1" applyBorder="1" applyAlignment="1">
      <alignment vertical="center"/>
    </xf>
    <xf numFmtId="1" fontId="0" fillId="0" borderId="17" xfId="0" applyNumberFormat="1" applyFill="1" applyBorder="1" applyAlignment="1">
      <alignment/>
    </xf>
    <xf numFmtId="1" fontId="0" fillId="0" borderId="17" xfId="42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44" applyNumberForma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2" xfId="0" applyFont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/>
    </xf>
    <xf numFmtId="175" fontId="2" fillId="33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60" xfId="0" applyFont="1" applyFill="1" applyBorder="1" applyAlignment="1">
      <alignment horizontal="center"/>
    </xf>
    <xf numFmtId="0" fontId="12" fillId="0" borderId="64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5" fontId="12" fillId="0" borderId="67" xfId="0" applyNumberFormat="1" applyFont="1" applyBorder="1" applyAlignment="1">
      <alignment horizontal="center"/>
    </xf>
    <xf numFmtId="175" fontId="12" fillId="0" borderId="33" xfId="0" applyNumberFormat="1" applyFont="1" applyBorder="1" applyAlignment="1">
      <alignment horizontal="center"/>
    </xf>
    <xf numFmtId="0" fontId="2" fillId="0" borderId="17" xfId="56" applyFont="1" applyBorder="1" applyAlignment="1">
      <alignment horizontal="left"/>
      <protection/>
    </xf>
    <xf numFmtId="0" fontId="1" fillId="0" borderId="17" xfId="56" applyFont="1" applyBorder="1" applyAlignment="1">
      <alignment horizontal="left"/>
      <protection/>
    </xf>
    <xf numFmtId="0" fontId="21" fillId="0" borderId="17" xfId="56" applyFont="1" applyBorder="1" applyAlignment="1">
      <alignment horizontal="left"/>
      <protection/>
    </xf>
    <xf numFmtId="0" fontId="21" fillId="0" borderId="54" xfId="56" applyFont="1" applyBorder="1" applyAlignment="1">
      <alignment horizontal="left"/>
      <protection/>
    </xf>
    <xf numFmtId="0" fontId="1" fillId="0" borderId="17" xfId="57" applyFont="1" applyFill="1" applyBorder="1" applyAlignment="1">
      <alignment horizontal="left" wrapText="1"/>
      <protection/>
    </xf>
    <xf numFmtId="0" fontId="2" fillId="0" borderId="17" xfId="56" applyFont="1" applyBorder="1" applyAlignment="1">
      <alignment horizontal="left" wrapText="1"/>
      <protection/>
    </xf>
    <xf numFmtId="0" fontId="21" fillId="0" borderId="17" xfId="57" applyFont="1" applyFill="1" applyBorder="1" applyAlignment="1">
      <alignment horizontal="left" wrapText="1"/>
      <protection/>
    </xf>
    <xf numFmtId="0" fontId="2" fillId="0" borderId="17" xfId="57" applyFont="1" applyFill="1" applyBorder="1" applyAlignment="1">
      <alignment horizontal="left" wrapText="1"/>
      <protection/>
    </xf>
    <xf numFmtId="0" fontId="1" fillId="0" borderId="17" xfId="56" applyFont="1" applyBorder="1" applyAlignment="1">
      <alignment horizontal="left" wrapText="1"/>
      <protection/>
    </xf>
    <xf numFmtId="0" fontId="4" fillId="0" borderId="54" xfId="56" applyFont="1" applyBorder="1" applyAlignment="1">
      <alignment horizontal="left" wrapText="1"/>
      <protection/>
    </xf>
    <xf numFmtId="2" fontId="4" fillId="0" borderId="60" xfId="56" applyNumberFormat="1" applyFont="1" applyBorder="1" applyAlignment="1">
      <alignment horizontal="center" wrapText="1"/>
      <protection/>
    </xf>
    <xf numFmtId="2" fontId="4" fillId="0" borderId="67" xfId="56" applyNumberFormat="1" applyFont="1" applyBorder="1" applyAlignment="1">
      <alignment horizontal="center" wrapText="1"/>
      <protection/>
    </xf>
    <xf numFmtId="2" fontId="4" fillId="0" borderId="33" xfId="56" applyNumberFormat="1" applyFont="1" applyBorder="1" applyAlignment="1">
      <alignment horizontal="center" wrapText="1"/>
      <protection/>
    </xf>
    <xf numFmtId="0" fontId="20" fillId="0" borderId="64" xfId="56" applyFont="1" applyBorder="1" applyAlignment="1">
      <alignment horizontal="center" wrapText="1"/>
      <protection/>
    </xf>
    <xf numFmtId="0" fontId="20" fillId="0" borderId="65" xfId="56" applyFont="1" applyBorder="1" applyAlignment="1">
      <alignment horizontal="center" wrapText="1"/>
      <protection/>
    </xf>
    <xf numFmtId="0" fontId="20" fillId="0" borderId="68" xfId="56" applyFont="1" applyBorder="1" applyAlignment="1">
      <alignment horizontal="center" wrapText="1"/>
      <protection/>
    </xf>
    <xf numFmtId="0" fontId="2" fillId="0" borderId="69" xfId="56" applyFont="1" applyBorder="1" applyAlignment="1">
      <alignment horizontal="left" wrapText="1"/>
      <protection/>
    </xf>
    <xf numFmtId="0" fontId="2" fillId="0" borderId="46" xfId="56" applyFont="1" applyBorder="1" applyAlignment="1">
      <alignment horizontal="left" wrapText="1"/>
      <protection/>
    </xf>
    <xf numFmtId="0" fontId="0" fillId="0" borderId="67" xfId="56" applyFont="1" applyBorder="1" applyAlignment="1">
      <alignment horizontal="center" wrapText="1"/>
      <protection/>
    </xf>
    <xf numFmtId="0" fontId="0" fillId="0" borderId="33" xfId="56" applyFont="1" applyBorder="1" applyAlignment="1">
      <alignment horizontal="center" wrapText="1"/>
      <protection/>
    </xf>
    <xf numFmtId="0" fontId="4" fillId="0" borderId="67" xfId="56" applyFont="1" applyBorder="1" applyAlignment="1">
      <alignment horizontal="left" wrapText="1"/>
      <protection/>
    </xf>
    <xf numFmtId="0" fontId="4" fillId="0" borderId="33" xfId="56" applyFont="1" applyBorder="1" applyAlignment="1">
      <alignment horizontal="left" wrapText="1"/>
      <protection/>
    </xf>
    <xf numFmtId="0" fontId="18" fillId="0" borderId="33" xfId="56" applyFont="1" applyBorder="1" applyAlignment="1">
      <alignment horizontal="left" wrapText="1"/>
      <protection/>
    </xf>
    <xf numFmtId="0" fontId="18" fillId="0" borderId="17" xfId="56" applyFont="1" applyBorder="1" applyAlignment="1">
      <alignment horizontal="left" wrapText="1"/>
      <protection/>
    </xf>
    <xf numFmtId="0" fontId="4" fillId="0" borderId="17" xfId="56" applyFont="1" applyBorder="1" applyAlignment="1">
      <alignment horizontal="left" wrapText="1"/>
      <protection/>
    </xf>
    <xf numFmtId="0" fontId="0" fillId="0" borderId="67" xfId="56" applyFont="1" applyBorder="1" applyAlignment="1">
      <alignment horizontal="left" wrapText="1"/>
      <protection/>
    </xf>
    <xf numFmtId="0" fontId="0" fillId="0" borderId="33" xfId="56" applyFont="1" applyBorder="1" applyAlignment="1">
      <alignment horizontal="left" wrapText="1"/>
      <protection/>
    </xf>
    <xf numFmtId="2" fontId="20" fillId="0" borderId="0" xfId="56" applyNumberFormat="1" applyFont="1" applyBorder="1" applyAlignment="1">
      <alignment horizontal="center" wrapText="1"/>
      <protection/>
    </xf>
    <xf numFmtId="2" fontId="20" fillId="0" borderId="41" xfId="56" applyNumberFormat="1" applyFont="1" applyBorder="1" applyAlignment="1">
      <alignment horizontal="center" wrapText="1"/>
      <protection/>
    </xf>
    <xf numFmtId="0" fontId="4" fillId="0" borderId="69" xfId="56" applyFont="1" applyBorder="1" applyAlignment="1">
      <alignment horizontal="left" wrapText="1"/>
      <protection/>
    </xf>
    <xf numFmtId="0" fontId="4" fillId="0" borderId="46" xfId="56" applyFont="1" applyBorder="1" applyAlignment="1">
      <alignment horizontal="left" wrapText="1"/>
      <protection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%20SKK%20PASH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pas natyres angl"/>
      <sheetName val="sipas funksionit angl"/>
      <sheetName val="PASH sipas funksionit "/>
      <sheetName val="PASH Sipas  funksionit 2"/>
      <sheetName val="PASH sipas  natyres 2"/>
    </sheetNames>
    <sheetDataSet>
      <sheetData sheetId="4">
        <row r="32">
          <cell r="D32">
            <v>1574108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view="pageLayout" workbookViewId="0" topLeftCell="A58">
      <selection activeCell="D16" sqref="D16"/>
    </sheetView>
  </sheetViews>
  <sheetFormatPr defaultColWidth="9.140625" defaultRowHeight="12.75"/>
  <cols>
    <col min="1" max="1" width="6.57421875" style="43" customWidth="1"/>
    <col min="2" max="2" width="42.7109375" style="17" customWidth="1"/>
    <col min="3" max="3" width="9.140625" style="57" customWidth="1"/>
    <col min="4" max="5" width="16.7109375" style="44" customWidth="1"/>
  </cols>
  <sheetData>
    <row r="1" spans="1:5" ht="15.75">
      <c r="A1" s="259" t="s">
        <v>0</v>
      </c>
      <c r="B1" s="259"/>
      <c r="C1" s="259"/>
      <c r="D1" s="259"/>
      <c r="E1" s="259"/>
    </row>
    <row r="2" spans="1:5" ht="12.75">
      <c r="A2" s="260" t="s">
        <v>114</v>
      </c>
      <c r="B2" s="260"/>
      <c r="C2" s="260"/>
      <c r="D2" s="260"/>
      <c r="E2" s="260"/>
    </row>
    <row r="3" spans="1:5" ht="12.75">
      <c r="A3" s="261" t="s">
        <v>104</v>
      </c>
      <c r="B3" s="261"/>
      <c r="C3" s="261"/>
      <c r="D3" s="261"/>
      <c r="E3" s="261"/>
    </row>
    <row r="4" spans="1:5" ht="12.75">
      <c r="A4" s="22"/>
      <c r="B4" s="21"/>
      <c r="C4" s="58"/>
      <c r="D4" s="24"/>
      <c r="E4" s="24"/>
    </row>
    <row r="5" spans="1:5" ht="12.75">
      <c r="A5" s="262"/>
      <c r="B5" s="263" t="s">
        <v>2</v>
      </c>
      <c r="C5" s="264" t="s">
        <v>72</v>
      </c>
      <c r="D5" s="265" t="s">
        <v>1</v>
      </c>
      <c r="E5" s="265"/>
    </row>
    <row r="6" spans="1:5" ht="12.75">
      <c r="A6" s="262"/>
      <c r="B6" s="263"/>
      <c r="C6" s="264"/>
      <c r="D6" s="49">
        <v>41639</v>
      </c>
      <c r="E6" s="49">
        <v>41274</v>
      </c>
    </row>
    <row r="7" spans="1:5" ht="12.75">
      <c r="A7" s="25" t="s">
        <v>3</v>
      </c>
      <c r="B7" s="6" t="s">
        <v>4</v>
      </c>
      <c r="C7" s="51"/>
      <c r="D7" s="27"/>
      <c r="E7" s="27"/>
    </row>
    <row r="8" spans="1:5" s="50" customFormat="1" ht="12.75">
      <c r="A8" s="28">
        <v>1</v>
      </c>
      <c r="B8" s="7" t="s">
        <v>73</v>
      </c>
      <c r="C8" s="59" t="s">
        <v>105</v>
      </c>
      <c r="D8" s="62">
        <f>10697+26930+8447+9670517-3040</f>
        <v>9713551</v>
      </c>
      <c r="E8" s="62">
        <v>11399040</v>
      </c>
    </row>
    <row r="9" spans="1:5" ht="12.75">
      <c r="A9" s="28">
        <v>2</v>
      </c>
      <c r="B9" s="7" t="s">
        <v>6</v>
      </c>
      <c r="C9" s="52"/>
      <c r="D9" s="30"/>
      <c r="E9" s="30"/>
    </row>
    <row r="10" spans="1:5" ht="12.75">
      <c r="A10" s="28" t="s">
        <v>69</v>
      </c>
      <c r="B10" s="9" t="s">
        <v>7</v>
      </c>
      <c r="C10" s="52"/>
      <c r="D10" s="29">
        <v>0</v>
      </c>
      <c r="E10" s="29">
        <v>0</v>
      </c>
    </row>
    <row r="11" spans="1:5" ht="12.75">
      <c r="A11" s="28" t="s">
        <v>84</v>
      </c>
      <c r="B11" s="9" t="s">
        <v>8</v>
      </c>
      <c r="C11" s="52"/>
      <c r="D11" s="29">
        <v>0</v>
      </c>
      <c r="E11" s="29">
        <v>0</v>
      </c>
    </row>
    <row r="12" spans="1:5" ht="12.75">
      <c r="A12" s="28"/>
      <c r="B12" s="7" t="s">
        <v>74</v>
      </c>
      <c r="C12" s="52"/>
      <c r="D12" s="29">
        <f>D9</f>
        <v>0</v>
      </c>
      <c r="E12" s="29">
        <v>0</v>
      </c>
    </row>
    <row r="13" spans="1:5" ht="12.75">
      <c r="A13" s="28">
        <v>3</v>
      </c>
      <c r="B13" s="7" t="s">
        <v>10</v>
      </c>
      <c r="C13" s="52"/>
      <c r="D13" s="30"/>
      <c r="E13" s="30"/>
    </row>
    <row r="14" spans="1:5" ht="12.75">
      <c r="A14" s="28" t="s">
        <v>69</v>
      </c>
      <c r="B14" s="9" t="s">
        <v>11</v>
      </c>
      <c r="C14" s="52" t="s">
        <v>110</v>
      </c>
      <c r="D14" s="29">
        <v>21752356</v>
      </c>
      <c r="E14" s="29">
        <v>15194597</v>
      </c>
    </row>
    <row r="15" spans="1:5" ht="12.75">
      <c r="A15" s="28" t="s">
        <v>84</v>
      </c>
      <c r="B15" s="9" t="s">
        <v>12</v>
      </c>
      <c r="C15" s="52"/>
      <c r="D15" s="29">
        <f>1382799+312162+472061</f>
        <v>2167022</v>
      </c>
      <c r="E15" s="29">
        <v>159788</v>
      </c>
    </row>
    <row r="16" spans="1:5" ht="12.75">
      <c r="A16" s="28" t="s">
        <v>85</v>
      </c>
      <c r="B16" s="9" t="s">
        <v>13</v>
      </c>
      <c r="C16" s="52"/>
      <c r="D16" s="29">
        <v>5878620</v>
      </c>
      <c r="E16" s="29">
        <v>2436802</v>
      </c>
    </row>
    <row r="17" spans="1:5" ht="12.75">
      <c r="A17" s="28" t="s">
        <v>86</v>
      </c>
      <c r="B17" s="9" t="s">
        <v>14</v>
      </c>
      <c r="C17" s="52"/>
      <c r="D17" s="29">
        <v>0</v>
      </c>
      <c r="E17" s="29">
        <v>0</v>
      </c>
    </row>
    <row r="18" spans="1:5" ht="12.75">
      <c r="A18" s="28"/>
      <c r="B18" s="7" t="s">
        <v>75</v>
      </c>
      <c r="C18" s="52" t="s">
        <v>106</v>
      </c>
      <c r="D18" s="30">
        <f>D14+D15+D16+D17</f>
        <v>29797998</v>
      </c>
      <c r="E18" s="30">
        <v>17791187</v>
      </c>
    </row>
    <row r="19" spans="1:5" ht="12.75">
      <c r="A19" s="28">
        <v>4</v>
      </c>
      <c r="B19" s="7" t="s">
        <v>16</v>
      </c>
      <c r="C19" s="52"/>
      <c r="D19" s="30"/>
      <c r="E19" s="30"/>
    </row>
    <row r="20" spans="1:5" ht="12.75">
      <c r="A20" s="28" t="s">
        <v>69</v>
      </c>
      <c r="B20" s="9" t="s">
        <v>101</v>
      </c>
      <c r="C20" s="52"/>
      <c r="D20" s="29">
        <v>0</v>
      </c>
      <c r="E20" s="29">
        <v>0</v>
      </c>
    </row>
    <row r="21" spans="1:5" ht="12.75">
      <c r="A21" s="28" t="s">
        <v>84</v>
      </c>
      <c r="B21" s="9" t="s">
        <v>116</v>
      </c>
      <c r="C21" s="52"/>
      <c r="D21" s="29">
        <v>18657</v>
      </c>
      <c r="E21" s="29">
        <v>0</v>
      </c>
    </row>
    <row r="22" spans="1:5" ht="12.75">
      <c r="A22" s="28" t="s">
        <v>85</v>
      </c>
      <c r="B22" s="9" t="s">
        <v>17</v>
      </c>
      <c r="C22" s="52"/>
      <c r="D22" s="29">
        <v>0</v>
      </c>
      <c r="E22" s="29">
        <v>0</v>
      </c>
    </row>
    <row r="23" spans="1:5" ht="12.75">
      <c r="A23" s="28" t="s">
        <v>86</v>
      </c>
      <c r="B23" s="9" t="s">
        <v>18</v>
      </c>
      <c r="C23" s="52"/>
      <c r="D23" s="29">
        <v>0</v>
      </c>
      <c r="E23" s="29">
        <v>0</v>
      </c>
    </row>
    <row r="24" spans="1:5" ht="12.75">
      <c r="A24" s="28" t="s">
        <v>87</v>
      </c>
      <c r="B24" s="9" t="s">
        <v>19</v>
      </c>
      <c r="C24" s="52"/>
      <c r="D24" s="29">
        <v>0</v>
      </c>
      <c r="E24" s="29">
        <v>0</v>
      </c>
    </row>
    <row r="25" spans="1:5" ht="12.75">
      <c r="A25" s="28"/>
      <c r="B25" s="7" t="s">
        <v>78</v>
      </c>
      <c r="C25" s="52" t="s">
        <v>107</v>
      </c>
      <c r="D25" s="30">
        <f>D20+D22+D21+D23+D24</f>
        <v>18657</v>
      </c>
      <c r="E25" s="30">
        <v>0</v>
      </c>
    </row>
    <row r="26" spans="1:5" ht="12.75">
      <c r="A26" s="28">
        <v>5</v>
      </c>
      <c r="B26" s="7" t="s">
        <v>76</v>
      </c>
      <c r="C26" s="52"/>
      <c r="D26" s="30">
        <v>0</v>
      </c>
      <c r="E26" s="30">
        <v>0</v>
      </c>
    </row>
    <row r="27" spans="1:5" ht="12.75">
      <c r="A27" s="28">
        <v>6</v>
      </c>
      <c r="B27" s="7" t="s">
        <v>21</v>
      </c>
      <c r="C27" s="52"/>
      <c r="D27" s="29">
        <v>0</v>
      </c>
      <c r="E27" s="29">
        <v>0</v>
      </c>
    </row>
    <row r="28" spans="1:5" ht="12.75">
      <c r="A28" s="28">
        <v>7</v>
      </c>
      <c r="B28" s="7" t="s">
        <v>24</v>
      </c>
      <c r="C28" s="52"/>
      <c r="D28" s="30">
        <v>72000</v>
      </c>
      <c r="E28" s="30">
        <v>0</v>
      </c>
    </row>
    <row r="29" spans="1:5" ht="12.75">
      <c r="A29" s="28"/>
      <c r="B29" s="7" t="s">
        <v>77</v>
      </c>
      <c r="C29" s="52"/>
      <c r="D29" s="30">
        <f>D8+D12+D18+D25+D26+D27+D28</f>
        <v>39602206</v>
      </c>
      <c r="E29" s="30">
        <v>29190227</v>
      </c>
    </row>
    <row r="30" spans="1:5" ht="12.75">
      <c r="A30" s="28"/>
      <c r="B30" s="18"/>
      <c r="C30" s="52"/>
      <c r="D30" s="29"/>
      <c r="E30" s="29"/>
    </row>
    <row r="31" spans="1:5" ht="12.75">
      <c r="A31" s="28" t="s">
        <v>25</v>
      </c>
      <c r="B31" s="7" t="s">
        <v>26</v>
      </c>
      <c r="C31" s="52"/>
      <c r="D31" s="30"/>
      <c r="E31" s="30"/>
    </row>
    <row r="32" spans="1:5" ht="15.75">
      <c r="A32" s="28">
        <v>1</v>
      </c>
      <c r="B32" s="19" t="s">
        <v>28</v>
      </c>
      <c r="C32" s="60"/>
      <c r="D32" s="32"/>
      <c r="E32" s="32"/>
    </row>
    <row r="33" spans="1:5" ht="12.75">
      <c r="A33" s="28" t="s">
        <v>69</v>
      </c>
      <c r="B33" s="10" t="s">
        <v>79</v>
      </c>
      <c r="C33" s="52"/>
      <c r="D33" s="33">
        <v>0</v>
      </c>
      <c r="E33" s="33">
        <v>0</v>
      </c>
    </row>
    <row r="34" spans="1:5" ht="12.75">
      <c r="A34" s="28" t="s">
        <v>84</v>
      </c>
      <c r="B34" s="9" t="s">
        <v>29</v>
      </c>
      <c r="C34" s="52"/>
      <c r="D34" s="29">
        <v>0</v>
      </c>
      <c r="E34" s="29">
        <v>0</v>
      </c>
    </row>
    <row r="35" spans="1:5" ht="12.75">
      <c r="A35" s="28" t="s">
        <v>85</v>
      </c>
      <c r="B35" s="9" t="s">
        <v>30</v>
      </c>
      <c r="C35" s="52"/>
      <c r="D35" s="29">
        <v>0</v>
      </c>
      <c r="E35" s="29">
        <v>0</v>
      </c>
    </row>
    <row r="36" spans="1:5" ht="12.75">
      <c r="A36" s="28" t="s">
        <v>86</v>
      </c>
      <c r="B36" s="9" t="s">
        <v>31</v>
      </c>
      <c r="C36" s="52"/>
      <c r="D36" s="29">
        <v>0</v>
      </c>
      <c r="E36" s="29">
        <v>0</v>
      </c>
    </row>
    <row r="37" spans="1:5" ht="12.75">
      <c r="A37" s="28"/>
      <c r="B37" s="7" t="s">
        <v>80</v>
      </c>
      <c r="C37" s="52"/>
      <c r="D37" s="30">
        <f>D33+D34+D35+D36</f>
        <v>0</v>
      </c>
      <c r="E37" s="30">
        <v>0</v>
      </c>
    </row>
    <row r="38" spans="1:5" ht="12.75">
      <c r="A38" s="28">
        <v>2</v>
      </c>
      <c r="B38" s="7" t="s">
        <v>22</v>
      </c>
      <c r="C38" s="52"/>
      <c r="D38" s="30"/>
      <c r="E38" s="30"/>
    </row>
    <row r="39" spans="1:5" ht="12.75">
      <c r="A39" s="28" t="s">
        <v>69</v>
      </c>
      <c r="B39" s="9" t="s">
        <v>33</v>
      </c>
      <c r="C39" s="52"/>
      <c r="D39" s="29">
        <v>24301620</v>
      </c>
      <c r="E39" s="29">
        <v>24301620</v>
      </c>
    </row>
    <row r="40" spans="1:5" ht="12.75">
      <c r="A40" s="28" t="s">
        <v>84</v>
      </c>
      <c r="B40" s="9" t="s">
        <v>34</v>
      </c>
      <c r="C40" s="52"/>
      <c r="D40" s="29">
        <v>0</v>
      </c>
      <c r="E40" s="29">
        <v>0</v>
      </c>
    </row>
    <row r="41" spans="1:5" ht="12.75">
      <c r="A41" s="28" t="s">
        <v>85</v>
      </c>
      <c r="B41" s="9" t="s">
        <v>35</v>
      </c>
      <c r="C41" s="52"/>
      <c r="D41" s="29">
        <f>3610591-2201735</f>
        <v>1408856</v>
      </c>
      <c r="E41" s="29">
        <v>1441902</v>
      </c>
    </row>
    <row r="42" spans="1:5" ht="12.75">
      <c r="A42" s="28" t="s">
        <v>86</v>
      </c>
      <c r="B42" s="9" t="s">
        <v>36</v>
      </c>
      <c r="C42" s="52"/>
      <c r="D42" s="29">
        <f>5544860+961398+612850-1250883-765403</f>
        <v>5102822</v>
      </c>
      <c r="E42" s="29">
        <v>1171584</v>
      </c>
    </row>
    <row r="43" spans="1:5" ht="12.75">
      <c r="A43" s="28"/>
      <c r="B43" s="7" t="s">
        <v>74</v>
      </c>
      <c r="C43" s="52" t="s">
        <v>108</v>
      </c>
      <c r="D43" s="30">
        <f>D39+D40+D41+D42</f>
        <v>30813298</v>
      </c>
      <c r="E43" s="30">
        <v>26915106</v>
      </c>
    </row>
    <row r="44" spans="1:5" ht="12.75">
      <c r="A44" s="28">
        <v>3</v>
      </c>
      <c r="B44" s="7" t="s">
        <v>37</v>
      </c>
      <c r="C44" s="52"/>
      <c r="D44" s="29"/>
      <c r="E44" s="29"/>
    </row>
    <row r="45" spans="1:5" ht="12.75">
      <c r="A45" s="28">
        <v>4</v>
      </c>
      <c r="B45" s="7" t="s">
        <v>38</v>
      </c>
      <c r="C45" s="52"/>
      <c r="D45" s="29"/>
      <c r="E45" s="29"/>
    </row>
    <row r="46" spans="1:5" ht="12.75">
      <c r="A46" s="28" t="s">
        <v>69</v>
      </c>
      <c r="B46" s="9" t="s">
        <v>39</v>
      </c>
      <c r="C46" s="52"/>
      <c r="D46" s="29">
        <v>0</v>
      </c>
      <c r="E46" s="29">
        <v>0</v>
      </c>
    </row>
    <row r="47" spans="1:5" ht="12.75">
      <c r="A47" s="28" t="s">
        <v>84</v>
      </c>
      <c r="B47" s="9" t="s">
        <v>40</v>
      </c>
      <c r="C47" s="52"/>
      <c r="D47" s="29">
        <v>0</v>
      </c>
      <c r="E47" s="29">
        <v>0</v>
      </c>
    </row>
    <row r="48" spans="1:5" ht="12.75">
      <c r="A48" s="28" t="s">
        <v>85</v>
      </c>
      <c r="B48" s="9" t="s">
        <v>41</v>
      </c>
      <c r="C48" s="52"/>
      <c r="D48" s="29">
        <v>0</v>
      </c>
      <c r="E48" s="29">
        <v>0</v>
      </c>
    </row>
    <row r="49" spans="1:5" ht="12.75">
      <c r="A49" s="28"/>
      <c r="B49" s="7" t="s">
        <v>78</v>
      </c>
      <c r="C49" s="52" t="s">
        <v>109</v>
      </c>
      <c r="D49" s="30">
        <f>D46+D47+D48</f>
        <v>0</v>
      </c>
      <c r="E49" s="30">
        <v>0</v>
      </c>
    </row>
    <row r="50" spans="1:5" ht="12.75">
      <c r="A50" s="28">
        <v>5</v>
      </c>
      <c r="B50" s="7" t="s">
        <v>81</v>
      </c>
      <c r="C50" s="52"/>
      <c r="D50" s="30">
        <v>0</v>
      </c>
      <c r="E50" s="30">
        <v>0</v>
      </c>
    </row>
    <row r="51" spans="1:5" ht="12.75">
      <c r="A51" s="28">
        <v>6</v>
      </c>
      <c r="B51" s="7" t="s">
        <v>42</v>
      </c>
      <c r="C51" s="52"/>
      <c r="D51" s="29">
        <v>0</v>
      </c>
      <c r="E51" s="29">
        <v>0</v>
      </c>
    </row>
    <row r="52" spans="1:5" ht="12.75">
      <c r="A52" s="28"/>
      <c r="B52" s="7" t="s">
        <v>82</v>
      </c>
      <c r="C52" s="52"/>
      <c r="D52" s="30">
        <f>D37+D43+D44++D49+D50+D51</f>
        <v>30813298</v>
      </c>
      <c r="E52" s="30">
        <v>26915106</v>
      </c>
    </row>
    <row r="53" spans="1:5" ht="12.75">
      <c r="A53" s="28"/>
      <c r="B53" s="8"/>
      <c r="C53" s="52"/>
      <c r="D53" s="34"/>
      <c r="E53" s="34"/>
    </row>
    <row r="54" spans="1:5" ht="13.5" thickBot="1">
      <c r="A54" s="35"/>
      <c r="B54" s="20" t="s">
        <v>83</v>
      </c>
      <c r="C54" s="53"/>
      <c r="D54" s="48">
        <f>D29+D52</f>
        <v>70415504</v>
      </c>
      <c r="E54" s="48">
        <v>56105333</v>
      </c>
    </row>
    <row r="55" spans="1:5" ht="16.5" thickTop="1">
      <c r="A55" s="259" t="s">
        <v>0</v>
      </c>
      <c r="B55" s="259"/>
      <c r="C55" s="259"/>
      <c r="D55" s="259"/>
      <c r="E55" s="259"/>
    </row>
    <row r="56" spans="1:5" ht="12.75">
      <c r="A56" s="260" t="s">
        <v>115</v>
      </c>
      <c r="B56" s="260"/>
      <c r="C56" s="260"/>
      <c r="D56" s="260"/>
      <c r="E56" s="260"/>
    </row>
    <row r="57" spans="1:5" ht="12.75">
      <c r="A57" s="261" t="s">
        <v>104</v>
      </c>
      <c r="B57" s="261"/>
      <c r="C57" s="261"/>
      <c r="D57" s="261"/>
      <c r="E57" s="261"/>
    </row>
    <row r="58" spans="1:5" ht="12.75">
      <c r="A58" s="22"/>
      <c r="B58" s="5"/>
      <c r="C58" s="54"/>
      <c r="D58" s="36"/>
      <c r="E58" s="36"/>
    </row>
    <row r="59" spans="1:5" ht="12.75">
      <c r="A59" s="262" t="s">
        <v>98</v>
      </c>
      <c r="B59" s="263" t="s">
        <v>88</v>
      </c>
      <c r="C59" s="264" t="s">
        <v>72</v>
      </c>
      <c r="D59" s="265" t="s">
        <v>1</v>
      </c>
      <c r="E59" s="265"/>
    </row>
    <row r="60" spans="1:5" ht="12.75">
      <c r="A60" s="262"/>
      <c r="B60" s="263"/>
      <c r="C60" s="264"/>
      <c r="D60" s="49">
        <v>41639</v>
      </c>
      <c r="E60" s="49">
        <v>41274</v>
      </c>
    </row>
    <row r="61" spans="1:5" ht="12.75">
      <c r="A61" s="25" t="s">
        <v>3</v>
      </c>
      <c r="B61" s="6" t="s">
        <v>89</v>
      </c>
      <c r="C61" s="51"/>
      <c r="D61" s="37"/>
      <c r="E61" s="37"/>
    </row>
    <row r="62" spans="1:5" ht="12.75">
      <c r="A62" s="28">
        <v>1</v>
      </c>
      <c r="B62" s="7" t="s">
        <v>7</v>
      </c>
      <c r="C62" s="52"/>
      <c r="D62" s="30"/>
      <c r="E62" s="30"/>
    </row>
    <row r="63" spans="1:5" ht="12.75">
      <c r="A63" s="28">
        <v>2</v>
      </c>
      <c r="B63" s="7" t="s">
        <v>43</v>
      </c>
      <c r="C63" s="52"/>
      <c r="D63" s="30"/>
      <c r="E63" s="30"/>
    </row>
    <row r="64" spans="1:5" ht="12.75">
      <c r="A64" s="28" t="s">
        <v>69</v>
      </c>
      <c r="B64" s="9" t="s">
        <v>44</v>
      </c>
      <c r="C64" s="52"/>
      <c r="D64" s="40">
        <f>3521422+0</f>
        <v>3521422</v>
      </c>
      <c r="E64" s="40">
        <f>60142*139.59</f>
        <v>8395221.78</v>
      </c>
    </row>
    <row r="65" spans="1:5" ht="12.75">
      <c r="A65" s="28" t="s">
        <v>84</v>
      </c>
      <c r="B65" s="9" t="s">
        <v>45</v>
      </c>
      <c r="C65" s="52"/>
      <c r="D65" s="29">
        <v>0</v>
      </c>
      <c r="E65" s="29">
        <v>0</v>
      </c>
    </row>
    <row r="66" spans="1:5" ht="12.75">
      <c r="A66" s="28" t="s">
        <v>85</v>
      </c>
      <c r="B66" s="9" t="s">
        <v>46</v>
      </c>
      <c r="C66" s="52"/>
      <c r="D66" s="29">
        <v>0</v>
      </c>
      <c r="E66" s="29">
        <v>0</v>
      </c>
    </row>
    <row r="67" spans="1:5" ht="12.75">
      <c r="A67" s="28"/>
      <c r="B67" s="7" t="s">
        <v>74</v>
      </c>
      <c r="C67" s="52" t="s">
        <v>111</v>
      </c>
      <c r="D67" s="30">
        <f>D64+D65+D66</f>
        <v>3521422</v>
      </c>
      <c r="E67" s="30">
        <f>E64+E65+E66</f>
        <v>8395221.78</v>
      </c>
    </row>
    <row r="68" spans="1:5" ht="12.75">
      <c r="A68" s="28">
        <v>3</v>
      </c>
      <c r="B68" s="7" t="s">
        <v>48</v>
      </c>
      <c r="C68" s="52"/>
      <c r="D68" s="29"/>
      <c r="E68" s="29"/>
    </row>
    <row r="69" spans="1:5" ht="12.75">
      <c r="A69" s="28" t="s">
        <v>69</v>
      </c>
      <c r="B69" s="9" t="s">
        <v>49</v>
      </c>
      <c r="C69" s="52"/>
      <c r="D69" s="29">
        <v>5757148</v>
      </c>
      <c r="E69" s="29">
        <v>3114217</v>
      </c>
    </row>
    <row r="70" spans="1:5" ht="12.75">
      <c r="A70" s="28" t="s">
        <v>84</v>
      </c>
      <c r="B70" s="9" t="s">
        <v>50</v>
      </c>
      <c r="C70" s="52"/>
      <c r="D70" s="29">
        <v>2851550</v>
      </c>
      <c r="E70" s="29">
        <f>2135111</f>
        <v>2135111</v>
      </c>
    </row>
    <row r="71" spans="1:5" ht="12.75">
      <c r="A71" s="28" t="s">
        <v>85</v>
      </c>
      <c r="B71" s="10" t="s">
        <v>51</v>
      </c>
      <c r="C71" s="52"/>
      <c r="D71" s="29">
        <f>66720+352340+100000+0</f>
        <v>519060</v>
      </c>
      <c r="E71" s="29">
        <f>1225852-727656+432409+181800+371546</f>
        <v>1483951</v>
      </c>
    </row>
    <row r="72" spans="1:5" ht="12.75">
      <c r="A72" s="28" t="s">
        <v>86</v>
      </c>
      <c r="B72" s="9" t="s">
        <v>52</v>
      </c>
      <c r="C72" s="52"/>
      <c r="D72" s="29">
        <v>0</v>
      </c>
      <c r="E72" s="29">
        <v>0</v>
      </c>
    </row>
    <row r="73" spans="1:5" ht="12.75">
      <c r="A73" s="28" t="s">
        <v>87</v>
      </c>
      <c r="B73" s="9" t="s">
        <v>53</v>
      </c>
      <c r="C73" s="52"/>
      <c r="D73" s="29">
        <v>0</v>
      </c>
      <c r="E73" s="29">
        <v>0</v>
      </c>
    </row>
    <row r="74" spans="1:5" ht="12.75">
      <c r="A74" s="28"/>
      <c r="B74" s="7" t="s">
        <v>75</v>
      </c>
      <c r="C74" s="52" t="s">
        <v>112</v>
      </c>
      <c r="D74" s="30">
        <f>D69+D70+D71+D72+D73</f>
        <v>9127758</v>
      </c>
      <c r="E74" s="30">
        <f>E69+E70+E71+E72+E73</f>
        <v>6733279</v>
      </c>
    </row>
    <row r="75" spans="1:5" ht="12.75">
      <c r="A75" s="28">
        <v>4</v>
      </c>
      <c r="B75" s="11" t="s">
        <v>99</v>
      </c>
      <c r="C75" s="52"/>
      <c r="D75" s="30">
        <v>0</v>
      </c>
      <c r="E75" s="30">
        <v>0</v>
      </c>
    </row>
    <row r="76" spans="1:5" ht="12.75">
      <c r="A76" s="28">
        <v>5</v>
      </c>
      <c r="B76" s="7" t="s">
        <v>54</v>
      </c>
      <c r="C76" s="52"/>
      <c r="D76" s="30">
        <v>0</v>
      </c>
      <c r="E76" s="30">
        <v>0</v>
      </c>
    </row>
    <row r="77" spans="1:5" ht="12.75">
      <c r="A77" s="38"/>
      <c r="B77" s="7" t="s">
        <v>90</v>
      </c>
      <c r="C77" s="52"/>
      <c r="D77" s="30">
        <f>D62+D67+D74+D75+D76</f>
        <v>12649180</v>
      </c>
      <c r="E77" s="30">
        <f>E62+E67+E74+E75+E76</f>
        <v>15128500.78</v>
      </c>
    </row>
    <row r="78" spans="1:5" ht="12.75">
      <c r="A78" s="28"/>
      <c r="B78" s="7"/>
      <c r="C78" s="52"/>
      <c r="D78" s="29"/>
      <c r="E78" s="29"/>
    </row>
    <row r="79" spans="1:5" ht="12.75">
      <c r="A79" s="39" t="s">
        <v>25</v>
      </c>
      <c r="B79" s="12" t="s">
        <v>91</v>
      </c>
      <c r="C79" s="55"/>
      <c r="D79" s="29"/>
      <c r="E79" s="29"/>
    </row>
    <row r="80" spans="1:5" ht="12.75">
      <c r="A80" s="41">
        <v>1</v>
      </c>
      <c r="B80" s="12" t="s">
        <v>55</v>
      </c>
      <c r="C80" s="55"/>
      <c r="D80" s="29"/>
      <c r="E80" s="29"/>
    </row>
    <row r="81" spans="1:5" ht="12.75">
      <c r="A81" s="28" t="s">
        <v>69</v>
      </c>
      <c r="B81" s="13" t="s">
        <v>56</v>
      </c>
      <c r="C81" s="55"/>
      <c r="D81" s="29">
        <v>23133825</v>
      </c>
      <c r="E81" s="29">
        <f>16313663-E64</f>
        <v>7918441.220000001</v>
      </c>
    </row>
    <row r="82" spans="1:5" ht="12.75">
      <c r="A82" s="28" t="s">
        <v>84</v>
      </c>
      <c r="B82" s="13" t="s">
        <v>57</v>
      </c>
      <c r="C82" s="55"/>
      <c r="D82" s="29">
        <v>0</v>
      </c>
      <c r="E82" s="29">
        <v>0</v>
      </c>
    </row>
    <row r="83" spans="1:5" ht="12.75">
      <c r="A83" s="41"/>
      <c r="B83" s="7" t="s">
        <v>80</v>
      </c>
      <c r="C83" s="55"/>
      <c r="D83" s="30">
        <f>D81+D82</f>
        <v>23133825</v>
      </c>
      <c r="E83" s="30">
        <f>E81+E82</f>
        <v>7918441.220000001</v>
      </c>
    </row>
    <row r="84" spans="1:5" ht="12.75">
      <c r="A84" s="41">
        <v>2</v>
      </c>
      <c r="B84" s="12" t="s">
        <v>58</v>
      </c>
      <c r="C84" s="55" t="s">
        <v>113</v>
      </c>
      <c r="D84" s="40">
        <v>0</v>
      </c>
      <c r="E84" s="40">
        <v>0</v>
      </c>
    </row>
    <row r="85" spans="1:5" ht="12.75">
      <c r="A85" s="41">
        <v>3</v>
      </c>
      <c r="B85" s="12" t="s">
        <v>59</v>
      </c>
      <c r="C85" s="55"/>
      <c r="D85" s="40">
        <v>0</v>
      </c>
      <c r="E85" s="40">
        <v>0</v>
      </c>
    </row>
    <row r="86" spans="1:5" ht="12.75">
      <c r="A86" s="41">
        <v>4</v>
      </c>
      <c r="B86" s="12" t="s">
        <v>100</v>
      </c>
      <c r="C86" s="55"/>
      <c r="D86" s="30">
        <v>0</v>
      </c>
      <c r="E86" s="30">
        <v>0</v>
      </c>
    </row>
    <row r="87" spans="1:5" ht="12.75">
      <c r="A87" s="41"/>
      <c r="B87" s="12" t="s">
        <v>92</v>
      </c>
      <c r="C87" s="55"/>
      <c r="D87" s="30">
        <f>D83+D84+D85</f>
        <v>23133825</v>
      </c>
      <c r="E87" s="30">
        <f>E83+E84+E85</f>
        <v>7918441.220000001</v>
      </c>
    </row>
    <row r="88" spans="1:5" ht="12.75">
      <c r="A88" s="41"/>
      <c r="B88" s="12" t="s">
        <v>102</v>
      </c>
      <c r="C88" s="55"/>
      <c r="D88" s="30">
        <f>D77+D87</f>
        <v>35783005</v>
      </c>
      <c r="E88" s="30">
        <f>E77+E87</f>
        <v>23046942</v>
      </c>
    </row>
    <row r="89" spans="1:5" ht="12.75">
      <c r="A89" s="41"/>
      <c r="B89" s="14"/>
      <c r="C89" s="55"/>
      <c r="D89" s="40"/>
      <c r="E89" s="40"/>
    </row>
    <row r="90" spans="1:5" ht="12.75">
      <c r="A90" s="41" t="s">
        <v>93</v>
      </c>
      <c r="B90" s="12" t="s">
        <v>60</v>
      </c>
      <c r="C90" s="55"/>
      <c r="D90" s="40"/>
      <c r="E90" s="40"/>
    </row>
    <row r="91" spans="1:5" ht="12.75">
      <c r="A91" s="41">
        <v>1</v>
      </c>
      <c r="B91" s="14" t="s">
        <v>94</v>
      </c>
      <c r="C91" s="55"/>
      <c r="D91" s="40">
        <v>0</v>
      </c>
      <c r="E91" s="40">
        <v>0</v>
      </c>
    </row>
    <row r="92" spans="1:5" ht="25.5">
      <c r="A92" s="41">
        <v>2</v>
      </c>
      <c r="B92" s="15" t="s">
        <v>95</v>
      </c>
      <c r="C92" s="55"/>
      <c r="D92" s="40">
        <v>0</v>
      </c>
      <c r="E92" s="40">
        <v>0</v>
      </c>
    </row>
    <row r="93" spans="1:5" ht="12.75">
      <c r="A93" s="41">
        <v>3</v>
      </c>
      <c r="B93" s="14" t="s">
        <v>61</v>
      </c>
      <c r="C93" s="55"/>
      <c r="D93" s="40">
        <v>100000</v>
      </c>
      <c r="E93" s="40">
        <v>100000</v>
      </c>
    </row>
    <row r="94" spans="1:5" ht="12.75">
      <c r="A94" s="41">
        <v>4</v>
      </c>
      <c r="B94" s="14" t="s">
        <v>62</v>
      </c>
      <c r="C94" s="55"/>
      <c r="D94" s="40">
        <v>0</v>
      </c>
      <c r="E94" s="40">
        <v>0</v>
      </c>
    </row>
    <row r="95" spans="1:5" ht="12.75">
      <c r="A95" s="41">
        <v>5</v>
      </c>
      <c r="B95" s="14" t="s">
        <v>63</v>
      </c>
      <c r="C95" s="55"/>
      <c r="D95" s="40">
        <v>0</v>
      </c>
      <c r="E95" s="40">
        <v>0</v>
      </c>
    </row>
    <row r="96" spans="1:5" ht="12.75">
      <c r="A96" s="41">
        <v>6</v>
      </c>
      <c r="B96" s="14" t="s">
        <v>64</v>
      </c>
      <c r="C96" s="55"/>
      <c r="D96" s="40">
        <v>0</v>
      </c>
      <c r="E96" s="40">
        <v>0</v>
      </c>
    </row>
    <row r="97" spans="1:5" ht="12.75">
      <c r="A97" s="41">
        <v>7</v>
      </c>
      <c r="B97" s="14" t="s">
        <v>66</v>
      </c>
      <c r="C97" s="55"/>
      <c r="D97" s="29">
        <v>10000</v>
      </c>
      <c r="E97" s="29">
        <v>10000</v>
      </c>
    </row>
    <row r="98" spans="1:5" ht="12.75">
      <c r="A98" s="41">
        <v>8</v>
      </c>
      <c r="B98" s="14" t="s">
        <v>68</v>
      </c>
      <c r="C98" s="55"/>
      <c r="D98" s="29">
        <v>32948391</v>
      </c>
      <c r="E98" s="29">
        <v>21920114</v>
      </c>
    </row>
    <row r="99" spans="1:5" ht="12.75">
      <c r="A99" s="41">
        <v>9</v>
      </c>
      <c r="B99" s="14" t="s">
        <v>70</v>
      </c>
      <c r="C99" s="55"/>
      <c r="D99" s="31">
        <v>0</v>
      </c>
      <c r="E99" s="31">
        <v>0</v>
      </c>
    </row>
    <row r="100" spans="1:5" ht="12.75">
      <c r="A100" s="41">
        <v>10</v>
      </c>
      <c r="B100" s="14" t="s">
        <v>71</v>
      </c>
      <c r="C100" s="55"/>
      <c r="D100" s="29">
        <f>+'[1]PASH sipas  natyres 2'!$D$32</f>
        <v>1574108</v>
      </c>
      <c r="E100" s="29">
        <f>11028277</f>
        <v>11028277</v>
      </c>
    </row>
    <row r="101" spans="1:5" ht="12.75">
      <c r="A101" s="41"/>
      <c r="B101" s="12" t="s">
        <v>96</v>
      </c>
      <c r="C101" s="55"/>
      <c r="D101" s="30">
        <f>D91+D92+D93+D94+D95+D96+D97+D98+D99+D100</f>
        <v>34632499</v>
      </c>
      <c r="E101" s="30">
        <f>E91+E92+E93+E94+E95+E96+E97+E98+E99+E100</f>
        <v>33058391</v>
      </c>
    </row>
    <row r="102" spans="1:5" ht="12.75">
      <c r="A102" s="41"/>
      <c r="B102" s="14"/>
      <c r="C102" s="55"/>
      <c r="D102" s="47"/>
      <c r="E102" s="47"/>
    </row>
    <row r="103" spans="1:5" ht="13.5" thickBot="1">
      <c r="A103" s="41"/>
      <c r="B103" s="12" t="s">
        <v>97</v>
      </c>
      <c r="C103" s="55">
        <v>3.5</v>
      </c>
      <c r="D103" s="48">
        <f>D88+D101</f>
        <v>70415504</v>
      </c>
      <c r="E103" s="48">
        <f>E88+E101</f>
        <v>56105333</v>
      </c>
    </row>
    <row r="104" spans="1:5" ht="13.5" thickTop="1">
      <c r="A104" s="42"/>
      <c r="B104" s="16"/>
      <c r="C104" s="56"/>
      <c r="D104" s="61">
        <v>0</v>
      </c>
      <c r="E104" s="61">
        <v>0</v>
      </c>
    </row>
    <row r="106" ht="12.75">
      <c r="D106" s="44">
        <f>D54-D103</f>
        <v>0</v>
      </c>
    </row>
    <row r="110" ht="12.75">
      <c r="D110" s="44">
        <f>+D106/2</f>
        <v>0</v>
      </c>
    </row>
  </sheetData>
  <sheetProtection/>
  <mergeCells count="14">
    <mergeCell ref="A59:A60"/>
    <mergeCell ref="B59:B60"/>
    <mergeCell ref="C59:C60"/>
    <mergeCell ref="D59:E59"/>
    <mergeCell ref="A56:E56"/>
    <mergeCell ref="A57:E57"/>
    <mergeCell ref="A1:E1"/>
    <mergeCell ref="A2:E2"/>
    <mergeCell ref="A3:E3"/>
    <mergeCell ref="A55:E55"/>
    <mergeCell ref="A5:A6"/>
    <mergeCell ref="B5:B6"/>
    <mergeCell ref="C5:C6"/>
    <mergeCell ref="D5:E5"/>
  </mergeCells>
  <printOptions/>
  <pageMargins left="0.7" right="0.7" top="0.75" bottom="0.75" header="0.3" footer="0.3"/>
  <pageSetup horizontalDpi="300" verticalDpi="300" orientation="portrait" r:id="rId1"/>
  <headerFooter>
    <oddHeader>&amp;C                                                                &amp;"Arial,Bold""MI-LE-GE-H" SH.P.K
                                                                           Pasqyrat Financiare 2013</oddHeader>
    <oddFooter>&amp;CShënimet mbi pasqyrat financiare në faqet vijuese janë pjesë përbërese e këtyre pasqyrave financiare.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G32" sqref="G32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7.57421875" style="0" customWidth="1"/>
    <col min="4" max="4" width="12.28125" style="0" customWidth="1"/>
    <col min="5" max="5" width="11.421875" style="0" customWidth="1"/>
  </cols>
  <sheetData>
    <row r="1" spans="1:5" ht="12.75">
      <c r="A1" s="266" t="s">
        <v>117</v>
      </c>
      <c r="B1" s="266"/>
      <c r="C1" s="266"/>
      <c r="D1" s="266"/>
      <c r="E1" s="266"/>
    </row>
    <row r="2" spans="1:5" ht="12.75">
      <c r="A2" s="260" t="s">
        <v>114</v>
      </c>
      <c r="B2" s="260"/>
      <c r="C2" s="260"/>
      <c r="D2" s="260"/>
      <c r="E2" s="260"/>
    </row>
    <row r="3" spans="1:5" ht="12.75">
      <c r="A3" s="261" t="s">
        <v>104</v>
      </c>
      <c r="B3" s="261"/>
      <c r="C3" s="261"/>
      <c r="D3" s="261"/>
      <c r="E3" s="261"/>
    </row>
    <row r="4" spans="1:5" ht="12.75">
      <c r="A4" s="261"/>
      <c r="B4" s="261"/>
      <c r="C4" s="261"/>
      <c r="D4" s="261"/>
      <c r="E4" s="261"/>
    </row>
    <row r="5" spans="1:5" ht="12.75">
      <c r="A5" s="262" t="s">
        <v>98</v>
      </c>
      <c r="B5" s="267" t="s">
        <v>118</v>
      </c>
      <c r="C5" s="268" t="s">
        <v>103</v>
      </c>
      <c r="D5" s="265" t="s">
        <v>1</v>
      </c>
      <c r="E5" s="265"/>
    </row>
    <row r="6" spans="1:5" ht="12.75">
      <c r="A6" s="262"/>
      <c r="B6" s="267"/>
      <c r="C6" s="268"/>
      <c r="D6" s="46" t="s">
        <v>119</v>
      </c>
      <c r="E6" s="46" t="s">
        <v>120</v>
      </c>
    </row>
    <row r="7" spans="1:5" ht="12.75">
      <c r="A7" s="63" t="s">
        <v>121</v>
      </c>
      <c r="B7" s="26" t="s">
        <v>122</v>
      </c>
      <c r="C7" s="64"/>
      <c r="D7" s="65"/>
      <c r="E7" s="65"/>
    </row>
    <row r="8" spans="1:5" ht="12.75">
      <c r="A8" s="66">
        <v>1</v>
      </c>
      <c r="B8" s="8" t="s">
        <v>123</v>
      </c>
      <c r="C8" s="67" t="s">
        <v>124</v>
      </c>
      <c r="D8" s="68">
        <v>37305089</v>
      </c>
      <c r="E8" s="68">
        <v>57050183</v>
      </c>
    </row>
    <row r="9" spans="1:5" ht="12.75">
      <c r="A9" s="66">
        <v>2</v>
      </c>
      <c r="B9" s="8" t="s">
        <v>125</v>
      </c>
      <c r="C9" s="67" t="s">
        <v>126</v>
      </c>
      <c r="D9" s="69">
        <v>277104</v>
      </c>
      <c r="E9" s="69">
        <v>0</v>
      </c>
    </row>
    <row r="10" spans="1:5" ht="12.75">
      <c r="A10" s="66">
        <v>3</v>
      </c>
      <c r="B10" s="8" t="s">
        <v>127</v>
      </c>
      <c r="C10" s="67"/>
      <c r="D10" s="70">
        <v>0</v>
      </c>
      <c r="E10" s="70">
        <v>0</v>
      </c>
    </row>
    <row r="11" spans="1:5" ht="12.75">
      <c r="A11" s="66"/>
      <c r="B11" s="7" t="s">
        <v>128</v>
      </c>
      <c r="C11" s="67"/>
      <c r="D11" s="71">
        <f>D8+D9+D10</f>
        <v>37582193</v>
      </c>
      <c r="E11" s="71">
        <v>57050183</v>
      </c>
    </row>
    <row r="12" spans="1:5" ht="12.75">
      <c r="A12" s="66">
        <v>4</v>
      </c>
      <c r="B12" s="7" t="s">
        <v>129</v>
      </c>
      <c r="C12" s="72" t="s">
        <v>130</v>
      </c>
      <c r="D12" s="73">
        <v>0</v>
      </c>
      <c r="E12" s="73">
        <v>0</v>
      </c>
    </row>
    <row r="13" spans="1:5" ht="12.75">
      <c r="A13" s="66">
        <v>5</v>
      </c>
      <c r="B13" s="7" t="s">
        <v>131</v>
      </c>
      <c r="C13" s="67" t="s">
        <v>132</v>
      </c>
      <c r="D13" s="74">
        <f>D14+D15</f>
        <v>-21778291</v>
      </c>
      <c r="E13" s="74">
        <v>-27908446</v>
      </c>
    </row>
    <row r="14" spans="1:5" ht="12.75">
      <c r="A14" s="75" t="s">
        <v>32</v>
      </c>
      <c r="B14" s="9" t="s">
        <v>133</v>
      </c>
      <c r="C14" s="67"/>
      <c r="D14" s="76">
        <v>-19000286</v>
      </c>
      <c r="E14" s="76">
        <v>-24777273</v>
      </c>
    </row>
    <row r="15" spans="1:5" ht="12.75">
      <c r="A15" s="75" t="s">
        <v>32</v>
      </c>
      <c r="B15" s="9" t="s">
        <v>134</v>
      </c>
      <c r="C15" s="67"/>
      <c r="D15" s="76">
        <v>-2778005</v>
      </c>
      <c r="E15" s="76">
        <v>-3131173</v>
      </c>
    </row>
    <row r="16" spans="1:5" ht="12.75">
      <c r="A16" s="66">
        <v>6</v>
      </c>
      <c r="B16" s="8" t="s">
        <v>135</v>
      </c>
      <c r="C16" s="67" t="s">
        <v>136</v>
      </c>
      <c r="D16" s="68">
        <v>-624627</v>
      </c>
      <c r="E16" s="68">
        <v>-602498</v>
      </c>
    </row>
    <row r="17" spans="1:5" ht="12.75">
      <c r="A17" s="66">
        <v>7</v>
      </c>
      <c r="B17" s="8" t="s">
        <v>137</v>
      </c>
      <c r="C17" s="67" t="s">
        <v>138</v>
      </c>
      <c r="D17" s="68">
        <f>-(2913597+519676+5100776+52693+240000+142921+341462+360000+67591+196000+350716+740108+85920+93620+463770+125000+100043+1+0)</f>
        <v>-11893894</v>
      </c>
      <c r="E17" s="68">
        <v>-15225411</v>
      </c>
    </row>
    <row r="18" spans="1:5" ht="12.75">
      <c r="A18" s="66">
        <v>8</v>
      </c>
      <c r="B18" s="7" t="s">
        <v>139</v>
      </c>
      <c r="C18" s="67"/>
      <c r="D18" s="77">
        <f>D12+D13+D16+D17</f>
        <v>-34296812</v>
      </c>
      <c r="E18" s="77">
        <v>-43736355</v>
      </c>
    </row>
    <row r="19" spans="1:5" ht="12.75">
      <c r="A19" s="66">
        <v>9</v>
      </c>
      <c r="B19" s="7" t="s">
        <v>140</v>
      </c>
      <c r="C19" s="67"/>
      <c r="D19" s="71">
        <f>D11+D18</f>
        <v>3285381</v>
      </c>
      <c r="E19" s="71">
        <v>13313828</v>
      </c>
    </row>
    <row r="20" spans="1:5" ht="12.75">
      <c r="A20" s="75">
        <v>10</v>
      </c>
      <c r="B20" s="78" t="s">
        <v>141</v>
      </c>
      <c r="C20" s="67"/>
      <c r="D20" s="79"/>
      <c r="E20" s="79"/>
    </row>
    <row r="21" spans="1:5" ht="12.75">
      <c r="A21" s="75" t="s">
        <v>32</v>
      </c>
      <c r="B21" s="9" t="s">
        <v>142</v>
      </c>
      <c r="C21" s="67"/>
      <c r="D21" s="68"/>
      <c r="E21" s="68"/>
    </row>
    <row r="22" spans="1:5" ht="12.75">
      <c r="A22" s="75" t="s">
        <v>32</v>
      </c>
      <c r="B22" s="9" t="s">
        <v>141</v>
      </c>
      <c r="C22" s="67"/>
      <c r="D22" s="70"/>
      <c r="E22" s="70"/>
    </row>
    <row r="23" spans="1:5" ht="12.75">
      <c r="A23" s="66"/>
      <c r="B23" s="7" t="s">
        <v>143</v>
      </c>
      <c r="C23" s="67"/>
      <c r="D23" s="77">
        <f>D21+D22</f>
        <v>0</v>
      </c>
      <c r="E23" s="77">
        <v>0</v>
      </c>
    </row>
    <row r="24" spans="1:5" ht="12.75">
      <c r="A24" s="75">
        <v>12</v>
      </c>
      <c r="B24" s="8" t="s">
        <v>144</v>
      </c>
      <c r="C24" s="67"/>
      <c r="D24" s="79"/>
      <c r="E24" s="79"/>
    </row>
    <row r="25" spans="1:5" ht="12.75">
      <c r="A25" s="75">
        <v>12.1</v>
      </c>
      <c r="B25" s="8" t="s">
        <v>145</v>
      </c>
      <c r="C25" s="67"/>
      <c r="D25" s="80"/>
      <c r="E25" s="80"/>
    </row>
    <row r="26" spans="1:5" ht="12.75">
      <c r="A26" s="75">
        <v>12.2</v>
      </c>
      <c r="B26" s="8" t="s">
        <v>146</v>
      </c>
      <c r="C26" s="67"/>
      <c r="D26" s="68">
        <f>878-1677311</f>
        <v>-1676433</v>
      </c>
      <c r="E26" s="68">
        <v>-961278</v>
      </c>
    </row>
    <row r="27" spans="1:5" ht="12.75">
      <c r="A27" s="75">
        <v>12.3</v>
      </c>
      <c r="B27" s="8" t="s">
        <v>147</v>
      </c>
      <c r="C27" s="67"/>
      <c r="D27" s="80">
        <f>239971-68053</f>
        <v>171918</v>
      </c>
      <c r="E27" s="80">
        <v>-98421</v>
      </c>
    </row>
    <row r="28" spans="1:5" ht="12.75">
      <c r="A28" s="75">
        <v>12.4</v>
      </c>
      <c r="B28" s="8" t="s">
        <v>148</v>
      </c>
      <c r="C28" s="67"/>
      <c r="D28" s="68">
        <v>0</v>
      </c>
      <c r="E28" s="68">
        <v>0</v>
      </c>
    </row>
    <row r="29" spans="1:5" ht="12.75">
      <c r="A29" s="66">
        <v>13</v>
      </c>
      <c r="B29" s="7" t="s">
        <v>149</v>
      </c>
      <c r="C29" s="67" t="s">
        <v>150</v>
      </c>
      <c r="D29" s="77">
        <f>D25+D26+D27+D28</f>
        <v>-1504515</v>
      </c>
      <c r="E29" s="77">
        <v>-1059699</v>
      </c>
    </row>
    <row r="30" spans="1:5" ht="13.5" thickBot="1">
      <c r="A30" s="66">
        <v>14</v>
      </c>
      <c r="B30" s="7" t="s">
        <v>151</v>
      </c>
      <c r="C30" s="67"/>
      <c r="D30" s="81">
        <f>D19+D29</f>
        <v>1780866</v>
      </c>
      <c r="E30" s="81">
        <v>12254129</v>
      </c>
    </row>
    <row r="31" spans="1:5" ht="13.5" thickTop="1">
      <c r="A31" s="66">
        <v>15</v>
      </c>
      <c r="B31" s="8" t="s">
        <v>152</v>
      </c>
      <c r="C31" s="82"/>
      <c r="D31" s="83">
        <v>-206758</v>
      </c>
      <c r="E31" s="83">
        <v>-1225852</v>
      </c>
    </row>
    <row r="32" spans="1:5" ht="13.5" thickBot="1">
      <c r="A32" s="66">
        <v>16</v>
      </c>
      <c r="B32" s="7" t="s">
        <v>153</v>
      </c>
      <c r="C32" s="67"/>
      <c r="D32" s="84">
        <f>D30+D31</f>
        <v>1574108</v>
      </c>
      <c r="E32" s="84">
        <v>11028277</v>
      </c>
    </row>
    <row r="33" spans="1:5" ht="13.5" thickTop="1">
      <c r="A33" s="66"/>
      <c r="B33" s="7" t="s">
        <v>154</v>
      </c>
      <c r="C33" s="67"/>
      <c r="D33" s="85"/>
      <c r="E33" s="85"/>
    </row>
    <row r="34" spans="1:5" ht="12.75">
      <c r="A34" s="66" t="s">
        <v>32</v>
      </c>
      <c r="B34" s="9" t="s">
        <v>155</v>
      </c>
      <c r="C34" s="67"/>
      <c r="D34" s="79"/>
      <c r="E34" s="79"/>
    </row>
    <row r="35" spans="1:5" ht="12.75">
      <c r="A35" s="86" t="s">
        <v>32</v>
      </c>
      <c r="B35" s="87" t="s">
        <v>156</v>
      </c>
      <c r="C35" s="88"/>
      <c r="D35" s="89"/>
      <c r="E35" s="89"/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F23" sqref="F23"/>
    </sheetView>
  </sheetViews>
  <sheetFormatPr defaultColWidth="9.140625" defaultRowHeight="12.75"/>
  <cols>
    <col min="2" max="2" width="43.7109375" style="0" customWidth="1"/>
    <col min="4" max="4" width="13.140625" style="0" customWidth="1"/>
    <col min="5" max="5" width="13.00390625" style="0" customWidth="1"/>
  </cols>
  <sheetData>
    <row r="1" spans="1:6" ht="15.75">
      <c r="A1" s="259" t="s">
        <v>157</v>
      </c>
      <c r="B1" s="259"/>
      <c r="C1" s="259"/>
      <c r="D1" s="259"/>
      <c r="E1" s="259"/>
      <c r="F1" s="259"/>
    </row>
    <row r="2" spans="1:6" ht="12.75">
      <c r="A2" s="260" t="s">
        <v>115</v>
      </c>
      <c r="B2" s="260"/>
      <c r="C2" s="260"/>
      <c r="D2" s="260"/>
      <c r="E2" s="260"/>
      <c r="F2" s="260"/>
    </row>
    <row r="3" spans="1:6" ht="12.75">
      <c r="A3" s="90" t="s">
        <v>104</v>
      </c>
      <c r="B3" s="91"/>
      <c r="C3" s="92"/>
      <c r="D3" s="90"/>
      <c r="E3" s="90"/>
      <c r="F3" s="93"/>
    </row>
    <row r="4" spans="1:6" ht="12.75">
      <c r="A4" s="94"/>
      <c r="B4" s="95"/>
      <c r="C4" s="96"/>
      <c r="D4" s="45"/>
      <c r="E4" s="45"/>
      <c r="F4" s="2"/>
    </row>
    <row r="5" spans="1:5" ht="12.75">
      <c r="A5" s="269" t="s">
        <v>158</v>
      </c>
      <c r="B5" s="270"/>
      <c r="C5" s="273" t="s">
        <v>103</v>
      </c>
      <c r="D5" s="275" t="s">
        <v>159</v>
      </c>
      <c r="E5" s="276"/>
    </row>
    <row r="6" spans="1:5" ht="12.75">
      <c r="A6" s="271"/>
      <c r="B6" s="272"/>
      <c r="C6" s="274"/>
      <c r="D6" s="97" t="s">
        <v>119</v>
      </c>
      <c r="E6" s="97" t="s">
        <v>120</v>
      </c>
    </row>
    <row r="7" spans="1:5" ht="12.75">
      <c r="A7" s="98">
        <v>1</v>
      </c>
      <c r="B7" s="99" t="s">
        <v>160</v>
      </c>
      <c r="C7" s="100"/>
      <c r="D7" s="101"/>
      <c r="E7" s="101"/>
    </row>
    <row r="8" spans="1:5" ht="12.75">
      <c r="A8" s="102" t="s">
        <v>27</v>
      </c>
      <c r="B8" s="103" t="s">
        <v>161</v>
      </c>
      <c r="C8" s="104">
        <v>5</v>
      </c>
      <c r="D8" s="105">
        <v>1780866</v>
      </c>
      <c r="E8" s="105">
        <v>12254129</v>
      </c>
    </row>
    <row r="9" spans="1:5" ht="12.75">
      <c r="A9" s="106" t="s">
        <v>5</v>
      </c>
      <c r="B9" s="107" t="s">
        <v>162</v>
      </c>
      <c r="C9" s="108"/>
      <c r="D9" s="109"/>
      <c r="E9" s="109"/>
    </row>
    <row r="10" spans="1:5" ht="12.75">
      <c r="A10" s="106"/>
      <c r="B10" s="107" t="s">
        <v>163</v>
      </c>
      <c r="C10" s="108" t="s">
        <v>136</v>
      </c>
      <c r="D10" s="109">
        <v>624627</v>
      </c>
      <c r="E10" s="109">
        <v>602498</v>
      </c>
    </row>
    <row r="11" spans="1:5" ht="12.75">
      <c r="A11" s="106"/>
      <c r="B11" s="107" t="s">
        <v>164</v>
      </c>
      <c r="C11" s="108"/>
      <c r="D11" s="109">
        <v>0</v>
      </c>
      <c r="E11" s="109">
        <v>0</v>
      </c>
    </row>
    <row r="12" spans="1:5" ht="12.75">
      <c r="A12" s="106"/>
      <c r="B12" s="107" t="s">
        <v>165</v>
      </c>
      <c r="C12" s="108"/>
      <c r="D12" s="109">
        <v>0</v>
      </c>
      <c r="E12" s="109">
        <v>0</v>
      </c>
    </row>
    <row r="13" spans="1:5" ht="12.75">
      <c r="A13" s="106"/>
      <c r="B13" s="107" t="s">
        <v>166</v>
      </c>
      <c r="C13" s="108"/>
      <c r="D13" s="109">
        <v>0</v>
      </c>
      <c r="E13" s="109">
        <v>0</v>
      </c>
    </row>
    <row r="14" spans="1:5" ht="12.75">
      <c r="A14" s="106" t="s">
        <v>9</v>
      </c>
      <c r="B14" s="107" t="s">
        <v>167</v>
      </c>
      <c r="C14" s="108" t="s">
        <v>106</v>
      </c>
      <c r="D14" s="109">
        <f>15194597-21752356-1</f>
        <v>-6557760</v>
      </c>
      <c r="E14" s="109">
        <v>-13125823</v>
      </c>
    </row>
    <row r="15" spans="1:5" ht="12.75">
      <c r="A15" s="106" t="s">
        <v>15</v>
      </c>
      <c r="B15" s="107" t="s">
        <v>168</v>
      </c>
      <c r="C15" s="108" t="s">
        <v>106</v>
      </c>
      <c r="D15" s="109">
        <f>159788+2436802-2239022-5878620</f>
        <v>-5521052</v>
      </c>
      <c r="E15" s="109">
        <v>-559971</v>
      </c>
    </row>
    <row r="16" spans="1:5" ht="12.75">
      <c r="A16" s="106" t="s">
        <v>20</v>
      </c>
      <c r="B16" s="107" t="s">
        <v>169</v>
      </c>
      <c r="C16" s="108" t="s">
        <v>107</v>
      </c>
      <c r="D16" s="109">
        <v>-18657</v>
      </c>
      <c r="E16" s="109">
        <v>0</v>
      </c>
    </row>
    <row r="17" spans="1:5" ht="12.75">
      <c r="A17" s="106" t="s">
        <v>23</v>
      </c>
      <c r="B17" s="107" t="s">
        <v>170</v>
      </c>
      <c r="C17" s="108" t="s">
        <v>112</v>
      </c>
      <c r="D17" s="109">
        <f>9127758-6733279</f>
        <v>2394479</v>
      </c>
      <c r="E17" s="109">
        <v>3025782</v>
      </c>
    </row>
    <row r="18" spans="1:5" ht="12.75">
      <c r="A18" s="106"/>
      <c r="B18" s="110" t="s">
        <v>171</v>
      </c>
      <c r="C18" s="108"/>
      <c r="D18" s="111">
        <f>D8+D10+D11+D12+D13+D14+D15+D16+D17</f>
        <v>-7297497</v>
      </c>
      <c r="E18" s="111">
        <v>2196615</v>
      </c>
    </row>
    <row r="19" spans="1:5" ht="12.75">
      <c r="A19" s="106" t="s">
        <v>65</v>
      </c>
      <c r="B19" s="107" t="s">
        <v>172</v>
      </c>
      <c r="C19" s="108"/>
      <c r="D19" s="109">
        <v>0</v>
      </c>
      <c r="E19" s="109">
        <v>0</v>
      </c>
    </row>
    <row r="20" spans="1:5" ht="12.75">
      <c r="A20" s="112" t="s">
        <v>67</v>
      </c>
      <c r="B20" s="107" t="s">
        <v>173</v>
      </c>
      <c r="C20" s="113">
        <v>5</v>
      </c>
      <c r="D20" s="114">
        <v>-206758</v>
      </c>
      <c r="E20" s="114">
        <v>-1225852</v>
      </c>
    </row>
    <row r="21" spans="1:5" ht="13.5" thickBot="1">
      <c r="A21" s="98"/>
      <c r="B21" s="99" t="s">
        <v>174</v>
      </c>
      <c r="C21" s="100"/>
      <c r="D21" s="115">
        <f>D18+D19+D20</f>
        <v>-7504255</v>
      </c>
      <c r="E21" s="115">
        <v>970763</v>
      </c>
    </row>
    <row r="22" spans="1:5" ht="13.5" thickTop="1">
      <c r="A22" s="116"/>
      <c r="B22" s="117"/>
      <c r="C22" s="118"/>
      <c r="D22" s="119"/>
      <c r="E22" s="119"/>
    </row>
    <row r="23" spans="1:5" ht="12.75">
      <c r="A23" s="98">
        <v>2</v>
      </c>
      <c r="B23" s="99" t="s">
        <v>175</v>
      </c>
      <c r="C23" s="100"/>
      <c r="D23" s="101"/>
      <c r="E23" s="101"/>
    </row>
    <row r="24" spans="1:5" ht="12.75">
      <c r="A24" s="102" t="s">
        <v>27</v>
      </c>
      <c r="B24" s="103" t="s">
        <v>176</v>
      </c>
      <c r="C24" s="104"/>
      <c r="D24" s="105">
        <v>0</v>
      </c>
      <c r="E24" s="105">
        <v>0</v>
      </c>
    </row>
    <row r="25" spans="1:5" ht="12.75">
      <c r="A25" s="106" t="s">
        <v>5</v>
      </c>
      <c r="B25" s="107" t="s">
        <v>177</v>
      </c>
      <c r="C25" s="108"/>
      <c r="D25" s="109">
        <v>-4986588</v>
      </c>
      <c r="E25" s="109">
        <v>-252378</v>
      </c>
    </row>
    <row r="26" spans="1:5" ht="12.75">
      <c r="A26" s="106" t="s">
        <v>9</v>
      </c>
      <c r="B26" s="107" t="s">
        <v>178</v>
      </c>
      <c r="C26" s="108" t="s">
        <v>108</v>
      </c>
      <c r="D26" s="109">
        <v>463770</v>
      </c>
      <c r="E26" s="109">
        <v>0</v>
      </c>
    </row>
    <row r="27" spans="1:5" ht="12.75">
      <c r="A27" s="106" t="s">
        <v>15</v>
      </c>
      <c r="B27" s="107" t="s">
        <v>179</v>
      </c>
      <c r="C27" s="108"/>
      <c r="D27" s="109">
        <v>0</v>
      </c>
      <c r="E27" s="109">
        <v>0</v>
      </c>
    </row>
    <row r="28" spans="1:5" ht="12.75">
      <c r="A28" s="120" t="s">
        <v>20</v>
      </c>
      <c r="B28" s="121" t="s">
        <v>180</v>
      </c>
      <c r="C28" s="122"/>
      <c r="D28" s="123">
        <v>0</v>
      </c>
      <c r="E28" s="123">
        <v>0</v>
      </c>
    </row>
    <row r="29" spans="1:5" ht="13.5" thickBot="1">
      <c r="A29" s="98"/>
      <c r="B29" s="99" t="s">
        <v>175</v>
      </c>
      <c r="C29" s="100"/>
      <c r="D29" s="115">
        <f>SUM(D24+D25+D26+D27+D28)</f>
        <v>-4522818</v>
      </c>
      <c r="E29" s="115">
        <v>-252378</v>
      </c>
    </row>
    <row r="30" spans="1:5" ht="13.5" thickTop="1">
      <c r="A30" s="116"/>
      <c r="B30" s="124"/>
      <c r="C30" s="125"/>
      <c r="D30" s="119"/>
      <c r="E30" s="119"/>
    </row>
    <row r="31" spans="1:5" ht="12.75">
      <c r="A31" s="126">
        <v>3</v>
      </c>
      <c r="B31" s="99" t="s">
        <v>181</v>
      </c>
      <c r="C31" s="100"/>
      <c r="D31" s="101"/>
      <c r="E31" s="101"/>
    </row>
    <row r="32" spans="1:5" ht="12.75">
      <c r="A32" s="102" t="s">
        <v>27</v>
      </c>
      <c r="B32" s="103" t="s">
        <v>182</v>
      </c>
      <c r="C32" s="104"/>
      <c r="D32" s="105">
        <v>0</v>
      </c>
      <c r="E32" s="105">
        <v>0</v>
      </c>
    </row>
    <row r="33" spans="1:5" ht="12.75">
      <c r="A33" s="106" t="s">
        <v>5</v>
      </c>
      <c r="B33" s="107" t="s">
        <v>183</v>
      </c>
      <c r="C33" s="108"/>
      <c r="D33" s="109">
        <f>3521422-8395222+23133825-7918441</f>
        <v>10341584</v>
      </c>
      <c r="E33" s="109">
        <v>4265583</v>
      </c>
    </row>
    <row r="34" spans="1:5" ht="12.75">
      <c r="A34" s="106" t="s">
        <v>9</v>
      </c>
      <c r="B34" s="107" t="s">
        <v>184</v>
      </c>
      <c r="C34" s="108"/>
      <c r="D34" s="109">
        <v>0</v>
      </c>
      <c r="E34" s="109">
        <v>0</v>
      </c>
    </row>
    <row r="35" spans="1:5" ht="12.75">
      <c r="A35" s="106" t="s">
        <v>15</v>
      </c>
      <c r="B35" s="107" t="s">
        <v>185</v>
      </c>
      <c r="C35" s="108"/>
      <c r="D35" s="109">
        <v>0</v>
      </c>
      <c r="E35" s="109">
        <v>0</v>
      </c>
    </row>
    <row r="36" spans="1:5" ht="12.75">
      <c r="A36" s="112"/>
      <c r="B36" s="127"/>
      <c r="C36" s="113"/>
      <c r="D36" s="114"/>
      <c r="E36" s="114"/>
    </row>
    <row r="37" spans="1:5" ht="13.5" thickBot="1">
      <c r="A37" s="98"/>
      <c r="B37" s="99" t="s">
        <v>186</v>
      </c>
      <c r="C37" s="100"/>
      <c r="D37" s="115">
        <f>SUM(D32+D33+D34+D35)</f>
        <v>10341584</v>
      </c>
      <c r="E37" s="115">
        <v>4265583</v>
      </c>
    </row>
    <row r="38" spans="1:5" ht="13.5" thickTop="1">
      <c r="A38" s="120"/>
      <c r="B38" s="121"/>
      <c r="C38" s="122"/>
      <c r="D38" s="123"/>
      <c r="E38" s="123"/>
    </row>
    <row r="39" spans="1:5" ht="12.75">
      <c r="A39" s="102"/>
      <c r="B39" s="128" t="s">
        <v>187</v>
      </c>
      <c r="C39" s="129"/>
      <c r="D39" s="130">
        <f>SUM(D21+D29+D37)</f>
        <v>-1685489</v>
      </c>
      <c r="E39" s="130">
        <v>4983968</v>
      </c>
    </row>
    <row r="40" spans="1:5" ht="12.75">
      <c r="A40" s="106"/>
      <c r="B40" s="110" t="s">
        <v>188</v>
      </c>
      <c r="C40" s="131"/>
      <c r="D40" s="111">
        <v>11399040</v>
      </c>
      <c r="E40" s="111">
        <v>6415072</v>
      </c>
    </row>
    <row r="41" spans="1:5" ht="12.75">
      <c r="A41" s="120"/>
      <c r="B41" s="132" t="s">
        <v>189</v>
      </c>
      <c r="C41" s="133" t="s">
        <v>105</v>
      </c>
      <c r="D41" s="134">
        <f>SUM(D39+D40)</f>
        <v>9713551</v>
      </c>
      <c r="E41" s="134">
        <v>11399040</v>
      </c>
    </row>
  </sheetData>
  <sheetProtection/>
  <mergeCells count="5">
    <mergeCell ref="A1:F1"/>
    <mergeCell ref="A2:F2"/>
    <mergeCell ref="A5:B6"/>
    <mergeCell ref="C5:C6"/>
    <mergeCell ref="D5:E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17.140625" style="0" customWidth="1"/>
    <col min="6" max="6" width="12.28125" style="0" customWidth="1"/>
    <col min="7" max="7" width="11.28125" style="0" customWidth="1"/>
    <col min="8" max="8" width="12.28125" style="0" customWidth="1"/>
  </cols>
  <sheetData>
    <row r="1" spans="1:8" ht="15.75">
      <c r="A1" s="259" t="s">
        <v>190</v>
      </c>
      <c r="B1" s="259"/>
      <c r="C1" s="259"/>
      <c r="D1" s="259"/>
      <c r="E1" s="259"/>
      <c r="F1" s="135"/>
      <c r="G1" s="135"/>
      <c r="H1" s="135"/>
    </row>
    <row r="2" spans="1:8" ht="12.75">
      <c r="A2" s="260" t="s">
        <v>114</v>
      </c>
      <c r="B2" s="260"/>
      <c r="C2" s="260"/>
      <c r="D2" s="260"/>
      <c r="E2" s="260"/>
      <c r="F2" s="135"/>
      <c r="G2" s="135"/>
      <c r="H2" s="135"/>
    </row>
    <row r="3" spans="1:8" ht="12.75">
      <c r="A3" s="261" t="s">
        <v>104</v>
      </c>
      <c r="B3" s="261"/>
      <c r="C3" s="261"/>
      <c r="D3" s="261"/>
      <c r="E3" s="261"/>
      <c r="F3" s="135"/>
      <c r="G3" s="135"/>
      <c r="H3" s="135"/>
    </row>
    <row r="4" spans="2:8" ht="12.75">
      <c r="B4" s="136"/>
      <c r="C4" s="135"/>
      <c r="D4" s="135"/>
      <c r="E4" s="135"/>
      <c r="F4" s="135"/>
      <c r="G4" s="135"/>
      <c r="H4" s="135"/>
    </row>
    <row r="5" spans="1:8" ht="38.25">
      <c r="A5" s="137" t="s">
        <v>98</v>
      </c>
      <c r="B5" s="138" t="s">
        <v>191</v>
      </c>
      <c r="C5" s="138" t="s">
        <v>61</v>
      </c>
      <c r="D5" s="138" t="s">
        <v>62</v>
      </c>
      <c r="E5" s="138" t="s">
        <v>192</v>
      </c>
      <c r="F5" s="138" t="s">
        <v>193</v>
      </c>
      <c r="G5" s="138" t="s">
        <v>194</v>
      </c>
      <c r="H5" s="138" t="s">
        <v>47</v>
      </c>
    </row>
    <row r="6" spans="1:8" ht="12.75">
      <c r="A6" s="139">
        <v>1</v>
      </c>
      <c r="B6" s="140" t="s">
        <v>195</v>
      </c>
      <c r="C6" s="141">
        <v>100000</v>
      </c>
      <c r="D6" s="141">
        <v>0</v>
      </c>
      <c r="E6" s="141">
        <v>0</v>
      </c>
      <c r="F6" s="141">
        <v>21930114</v>
      </c>
      <c r="G6" s="141">
        <v>0</v>
      </c>
      <c r="H6" s="141">
        <f aca="true" t="shared" si="0" ref="H6:H18">C6+D6+E6+F6+G6</f>
        <v>22030114</v>
      </c>
    </row>
    <row r="7" spans="1:8" ht="38.25">
      <c r="A7" s="142">
        <v>2</v>
      </c>
      <c r="B7" s="143" t="s">
        <v>196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5">
        <f t="shared" si="0"/>
        <v>0</v>
      </c>
    </row>
    <row r="8" spans="1:8" ht="25.5">
      <c r="A8" s="146">
        <v>3</v>
      </c>
      <c r="B8" s="147" t="s">
        <v>197</v>
      </c>
      <c r="C8" s="145">
        <f>C6+C7</f>
        <v>100000</v>
      </c>
      <c r="D8" s="145">
        <f>D6+D7</f>
        <v>0</v>
      </c>
      <c r="E8" s="145">
        <f>E6+E7</f>
        <v>0</v>
      </c>
      <c r="F8" s="145">
        <f>F6+F7</f>
        <v>21930114</v>
      </c>
      <c r="G8" s="145">
        <f>G6+G7</f>
        <v>0</v>
      </c>
      <c r="H8" s="145">
        <f t="shared" si="0"/>
        <v>22030114</v>
      </c>
    </row>
    <row r="9" spans="1:8" ht="25.5">
      <c r="A9" s="142">
        <v>4</v>
      </c>
      <c r="B9" s="143" t="s">
        <v>198</v>
      </c>
      <c r="C9" s="144">
        <v>0</v>
      </c>
      <c r="D9" s="144">
        <v>0</v>
      </c>
      <c r="E9" s="144">
        <v>0</v>
      </c>
      <c r="F9" s="144">
        <v>11028277</v>
      </c>
      <c r="G9" s="144">
        <v>0</v>
      </c>
      <c r="H9" s="145">
        <f t="shared" si="0"/>
        <v>11028277</v>
      </c>
    </row>
    <row r="10" spans="1:8" ht="12.75">
      <c r="A10" s="142">
        <v>5</v>
      </c>
      <c r="B10" s="143" t="s">
        <v>199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5">
        <f t="shared" si="0"/>
        <v>0</v>
      </c>
    </row>
    <row r="11" spans="1:8" ht="25.5">
      <c r="A11" s="142">
        <v>6</v>
      </c>
      <c r="B11" s="143" t="s">
        <v>200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5">
        <f t="shared" si="0"/>
        <v>0</v>
      </c>
    </row>
    <row r="12" spans="1:8" ht="25.5">
      <c r="A12" s="142">
        <v>7</v>
      </c>
      <c r="B12" s="143" t="s">
        <v>201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5">
        <f t="shared" si="0"/>
        <v>0</v>
      </c>
    </row>
    <row r="13" spans="1:8" ht="25.5">
      <c r="A13" s="146">
        <v>8</v>
      </c>
      <c r="B13" s="147" t="s">
        <v>202</v>
      </c>
      <c r="C13" s="145">
        <f>C8+C9+C10+C11+C12</f>
        <v>100000</v>
      </c>
      <c r="D13" s="145">
        <f>D8+D9+D10+D11+D12</f>
        <v>0</v>
      </c>
      <c r="E13" s="145">
        <f>E8+E9+E10+E11+E12</f>
        <v>0</v>
      </c>
      <c r="F13" s="145">
        <f>F8+F9+F10+F11+F12</f>
        <v>32958391</v>
      </c>
      <c r="G13" s="145">
        <f>G8+G9+G10+G11+G12</f>
        <v>0</v>
      </c>
      <c r="H13" s="145">
        <f t="shared" si="0"/>
        <v>33058391</v>
      </c>
    </row>
    <row r="14" spans="1:8" ht="25.5">
      <c r="A14" s="142">
        <v>9</v>
      </c>
      <c r="B14" s="143" t="s">
        <v>198</v>
      </c>
      <c r="C14" s="144"/>
      <c r="D14" s="144"/>
      <c r="E14" s="144"/>
      <c r="F14" s="144"/>
      <c r="G14" s="144">
        <v>1574108</v>
      </c>
      <c r="H14" s="145">
        <f t="shared" si="0"/>
        <v>1574108</v>
      </c>
    </row>
    <row r="15" spans="1:8" ht="12.75">
      <c r="A15" s="142">
        <v>10</v>
      </c>
      <c r="B15" s="143" t="s">
        <v>203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5">
        <f t="shared" si="0"/>
        <v>0</v>
      </c>
    </row>
    <row r="16" spans="1:8" ht="25.5">
      <c r="A16" s="142">
        <v>11</v>
      </c>
      <c r="B16" s="143" t="s">
        <v>204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5">
        <f t="shared" si="0"/>
        <v>0</v>
      </c>
    </row>
    <row r="17" spans="1:8" ht="25.5">
      <c r="A17" s="142">
        <v>12</v>
      </c>
      <c r="B17" s="143" t="s">
        <v>205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5">
        <f t="shared" si="0"/>
        <v>0</v>
      </c>
    </row>
    <row r="18" spans="1:8" ht="25.5">
      <c r="A18" s="148">
        <v>13</v>
      </c>
      <c r="B18" s="149" t="s">
        <v>206</v>
      </c>
      <c r="C18" s="150">
        <f>SUM(C13+C14+C15+C16+C17)</f>
        <v>100000</v>
      </c>
      <c r="D18" s="150">
        <f>SUM(D13+D14+D15+D16+D17)</f>
        <v>0</v>
      </c>
      <c r="E18" s="150">
        <f>SUM(E13+E14+E15+E16+E17)</f>
        <v>0</v>
      </c>
      <c r="F18" s="150">
        <f>SUM(F13+F14+F15+F16+F17)</f>
        <v>32958391</v>
      </c>
      <c r="G18" s="150">
        <f>SUM(G13+G14+G15+G16+G17)</f>
        <v>1574108</v>
      </c>
      <c r="H18" s="150">
        <f t="shared" si="0"/>
        <v>34632499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79">
      <selection activeCell="K104" sqref="K104"/>
    </sheetView>
  </sheetViews>
  <sheetFormatPr defaultColWidth="9.140625" defaultRowHeight="12.75"/>
  <sheetData>
    <row r="1" spans="1:10" ht="12.75">
      <c r="A1" s="3"/>
      <c r="B1" s="151" t="s">
        <v>207</v>
      </c>
      <c r="C1" s="152"/>
      <c r="D1" s="152"/>
      <c r="E1" s="3"/>
      <c r="F1" s="3"/>
      <c r="G1" s="3"/>
      <c r="H1" s="3"/>
      <c r="I1" s="3"/>
      <c r="J1" s="3"/>
    </row>
    <row r="2" spans="1:10" ht="12.75">
      <c r="A2" s="3"/>
      <c r="B2" s="151" t="s">
        <v>208</v>
      </c>
      <c r="C2" s="152"/>
      <c r="D2" s="152"/>
      <c r="E2" s="3"/>
      <c r="F2" s="3"/>
      <c r="G2" s="3"/>
      <c r="H2" s="3"/>
      <c r="I2" s="3"/>
      <c r="J2" s="3"/>
    </row>
    <row r="3" spans="1:10" ht="12.75">
      <c r="A3" s="3"/>
      <c r="B3" s="1"/>
      <c r="C3" s="3"/>
      <c r="D3" s="3"/>
      <c r="E3" s="3"/>
      <c r="F3" s="3"/>
      <c r="G3" s="3"/>
      <c r="H3" s="3"/>
      <c r="I3" s="1" t="s">
        <v>209</v>
      </c>
      <c r="J3" s="3"/>
    </row>
    <row r="4" spans="1:10" ht="12.75">
      <c r="A4" s="3"/>
      <c r="B4" s="1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4"/>
      <c r="E5" s="4"/>
      <c r="F5" s="4"/>
      <c r="G5" s="4"/>
      <c r="H5" s="4"/>
      <c r="I5" s="153"/>
      <c r="J5" s="154" t="s">
        <v>210</v>
      </c>
    </row>
    <row r="6" spans="1:10" ht="12.75">
      <c r="A6" s="287" t="s">
        <v>211</v>
      </c>
      <c r="B6" s="288"/>
      <c r="C6" s="288"/>
      <c r="D6" s="288"/>
      <c r="E6" s="288"/>
      <c r="F6" s="288"/>
      <c r="G6" s="288"/>
      <c r="H6" s="288"/>
      <c r="I6" s="288"/>
      <c r="J6" s="289"/>
    </row>
    <row r="7" spans="1:10" ht="33" thickBot="1">
      <c r="A7" s="155"/>
      <c r="B7" s="304" t="s">
        <v>212</v>
      </c>
      <c r="C7" s="304"/>
      <c r="D7" s="304"/>
      <c r="E7" s="304"/>
      <c r="F7" s="305"/>
      <c r="G7" s="156" t="s">
        <v>213</v>
      </c>
      <c r="H7" s="156" t="s">
        <v>214</v>
      </c>
      <c r="I7" s="157" t="s">
        <v>215</v>
      </c>
      <c r="J7" s="157" t="s">
        <v>216</v>
      </c>
    </row>
    <row r="8" spans="1:10" ht="12.75">
      <c r="A8" s="158">
        <v>1</v>
      </c>
      <c r="B8" s="306" t="s">
        <v>217</v>
      </c>
      <c r="C8" s="307"/>
      <c r="D8" s="307"/>
      <c r="E8" s="307"/>
      <c r="F8" s="307"/>
      <c r="G8" s="159">
        <v>70</v>
      </c>
      <c r="H8" s="159">
        <v>11100</v>
      </c>
      <c r="I8" s="160">
        <f>I9+I10+I11</f>
        <v>37305</v>
      </c>
      <c r="J8" s="160">
        <f>J9+J10+J11</f>
        <v>57050</v>
      </c>
    </row>
    <row r="9" spans="1:10" ht="25.5">
      <c r="A9" s="161" t="s">
        <v>218</v>
      </c>
      <c r="B9" s="302" t="s">
        <v>219</v>
      </c>
      <c r="C9" s="302"/>
      <c r="D9" s="302"/>
      <c r="E9" s="302"/>
      <c r="F9" s="303"/>
      <c r="G9" s="162" t="s">
        <v>220</v>
      </c>
      <c r="H9" s="162">
        <v>11101</v>
      </c>
      <c r="I9" s="163"/>
      <c r="J9" s="163"/>
    </row>
    <row r="10" spans="1:10" ht="12.75">
      <c r="A10" s="164" t="s">
        <v>221</v>
      </c>
      <c r="B10" s="302" t="s">
        <v>222</v>
      </c>
      <c r="C10" s="302"/>
      <c r="D10" s="302"/>
      <c r="E10" s="302"/>
      <c r="F10" s="303"/>
      <c r="G10" s="162">
        <v>704</v>
      </c>
      <c r="H10" s="162">
        <v>11102</v>
      </c>
      <c r="I10" s="163">
        <v>37305</v>
      </c>
      <c r="J10" s="163">
        <v>57050</v>
      </c>
    </row>
    <row r="11" spans="1:10" ht="12.75">
      <c r="A11" s="164" t="s">
        <v>223</v>
      </c>
      <c r="B11" s="302" t="s">
        <v>224</v>
      </c>
      <c r="C11" s="302"/>
      <c r="D11" s="302"/>
      <c r="E11" s="302"/>
      <c r="F11" s="303"/>
      <c r="G11" s="165">
        <v>705</v>
      </c>
      <c r="H11" s="162">
        <v>11103</v>
      </c>
      <c r="I11" s="163"/>
      <c r="J11" s="163"/>
    </row>
    <row r="12" spans="1:10" ht="12.75">
      <c r="A12" s="166">
        <v>2</v>
      </c>
      <c r="B12" s="297" t="s">
        <v>225</v>
      </c>
      <c r="C12" s="297"/>
      <c r="D12" s="297"/>
      <c r="E12" s="297"/>
      <c r="F12" s="298"/>
      <c r="G12" s="167">
        <v>708</v>
      </c>
      <c r="H12" s="168">
        <v>11104</v>
      </c>
      <c r="I12" s="163">
        <f>I13+I14+I15</f>
        <v>0</v>
      </c>
      <c r="J12" s="163">
        <f>J13+J14+J15</f>
        <v>0</v>
      </c>
    </row>
    <row r="13" spans="1:10" ht="12.75">
      <c r="A13" s="169" t="s">
        <v>218</v>
      </c>
      <c r="B13" s="302" t="s">
        <v>226</v>
      </c>
      <c r="C13" s="302"/>
      <c r="D13" s="302"/>
      <c r="E13" s="302"/>
      <c r="F13" s="303"/>
      <c r="G13" s="162">
        <v>7081</v>
      </c>
      <c r="H13" s="170">
        <v>111041</v>
      </c>
      <c r="I13" s="163"/>
      <c r="J13" s="163"/>
    </row>
    <row r="14" spans="1:10" ht="12.75">
      <c r="A14" s="169" t="s">
        <v>227</v>
      </c>
      <c r="B14" s="302" t="s">
        <v>228</v>
      </c>
      <c r="C14" s="302"/>
      <c r="D14" s="302"/>
      <c r="E14" s="302"/>
      <c r="F14" s="303"/>
      <c r="G14" s="162">
        <v>7082</v>
      </c>
      <c r="H14" s="170">
        <v>111042</v>
      </c>
      <c r="I14" s="163"/>
      <c r="J14" s="163"/>
    </row>
    <row r="15" spans="1:10" ht="12.75">
      <c r="A15" s="169" t="s">
        <v>229</v>
      </c>
      <c r="B15" s="302" t="s">
        <v>230</v>
      </c>
      <c r="C15" s="302"/>
      <c r="D15" s="302"/>
      <c r="E15" s="302"/>
      <c r="F15" s="303"/>
      <c r="G15" s="162">
        <v>7083</v>
      </c>
      <c r="H15" s="170">
        <v>111043</v>
      </c>
      <c r="I15" s="163"/>
      <c r="J15" s="163"/>
    </row>
    <row r="16" spans="1:10" ht="12.75">
      <c r="A16" s="171">
        <v>3</v>
      </c>
      <c r="B16" s="297" t="s">
        <v>231</v>
      </c>
      <c r="C16" s="297"/>
      <c r="D16" s="297"/>
      <c r="E16" s="297"/>
      <c r="F16" s="298"/>
      <c r="G16" s="167">
        <v>71</v>
      </c>
      <c r="H16" s="168">
        <v>11201</v>
      </c>
      <c r="I16" s="163">
        <f>I17+I18</f>
        <v>0</v>
      </c>
      <c r="J16" s="163">
        <f>J17+J18</f>
        <v>0</v>
      </c>
    </row>
    <row r="17" spans="1:10" ht="12.75">
      <c r="A17" s="172"/>
      <c r="B17" s="295" t="s">
        <v>232</v>
      </c>
      <c r="C17" s="295"/>
      <c r="D17" s="295"/>
      <c r="E17" s="295"/>
      <c r="F17" s="296"/>
      <c r="G17" s="173"/>
      <c r="H17" s="162">
        <v>112011</v>
      </c>
      <c r="I17" s="163"/>
      <c r="J17" s="163"/>
    </row>
    <row r="18" spans="1:10" ht="12.75">
      <c r="A18" s="172"/>
      <c r="B18" s="295" t="s">
        <v>233</v>
      </c>
      <c r="C18" s="295"/>
      <c r="D18" s="295"/>
      <c r="E18" s="295"/>
      <c r="F18" s="296"/>
      <c r="G18" s="173"/>
      <c r="H18" s="162">
        <v>112012</v>
      </c>
      <c r="I18" s="163"/>
      <c r="J18" s="163"/>
    </row>
    <row r="19" spans="1:10" ht="12.75">
      <c r="A19" s="174">
        <v>4</v>
      </c>
      <c r="B19" s="297" t="s">
        <v>234</v>
      </c>
      <c r="C19" s="297"/>
      <c r="D19" s="297"/>
      <c r="E19" s="297"/>
      <c r="F19" s="298"/>
      <c r="G19" s="175">
        <v>72</v>
      </c>
      <c r="H19" s="176">
        <v>11300</v>
      </c>
      <c r="I19" s="163">
        <f>I20</f>
        <v>0</v>
      </c>
      <c r="J19" s="163">
        <f>J20</f>
        <v>0</v>
      </c>
    </row>
    <row r="20" spans="1:10" ht="12.75">
      <c r="A20" s="164"/>
      <c r="B20" s="299" t="s">
        <v>235</v>
      </c>
      <c r="C20" s="300"/>
      <c r="D20" s="300"/>
      <c r="E20" s="300"/>
      <c r="F20" s="300"/>
      <c r="G20" s="177"/>
      <c r="H20" s="178">
        <v>11301</v>
      </c>
      <c r="I20" s="163"/>
      <c r="J20" s="163"/>
    </row>
    <row r="21" spans="1:10" ht="12.75">
      <c r="A21" s="179">
        <v>5</v>
      </c>
      <c r="B21" s="298" t="s">
        <v>236</v>
      </c>
      <c r="C21" s="301"/>
      <c r="D21" s="301"/>
      <c r="E21" s="301"/>
      <c r="F21" s="301"/>
      <c r="G21" s="180">
        <v>73</v>
      </c>
      <c r="H21" s="180">
        <v>11400</v>
      </c>
      <c r="I21" s="163"/>
      <c r="J21" s="163"/>
    </row>
    <row r="22" spans="1:10" ht="12.75">
      <c r="A22" s="181">
        <v>6</v>
      </c>
      <c r="B22" s="298" t="s">
        <v>237</v>
      </c>
      <c r="C22" s="301"/>
      <c r="D22" s="301"/>
      <c r="E22" s="301"/>
      <c r="F22" s="301"/>
      <c r="G22" s="180">
        <v>75</v>
      </c>
      <c r="H22" s="182">
        <v>11500</v>
      </c>
      <c r="I22" s="163">
        <v>277</v>
      </c>
      <c r="J22" s="163">
        <v>27</v>
      </c>
    </row>
    <row r="23" spans="1:10" ht="12.75">
      <c r="A23" s="179">
        <v>7</v>
      </c>
      <c r="B23" s="297" t="s">
        <v>238</v>
      </c>
      <c r="C23" s="297"/>
      <c r="D23" s="297"/>
      <c r="E23" s="297"/>
      <c r="F23" s="298"/>
      <c r="G23" s="167">
        <v>77</v>
      </c>
      <c r="H23" s="167">
        <v>11600</v>
      </c>
      <c r="I23" s="163"/>
      <c r="J23" s="163"/>
    </row>
    <row r="24" spans="1:10" ht="13.5" thickBot="1">
      <c r="A24" s="183" t="s">
        <v>239</v>
      </c>
      <c r="B24" s="286" t="s">
        <v>240</v>
      </c>
      <c r="C24" s="286"/>
      <c r="D24" s="286"/>
      <c r="E24" s="286"/>
      <c r="F24" s="286"/>
      <c r="G24" s="184"/>
      <c r="H24" s="184">
        <v>11800</v>
      </c>
      <c r="I24" s="185">
        <f>I8+I12+I16+I19+I21+I22+I23</f>
        <v>37582</v>
      </c>
      <c r="J24" s="185">
        <f>J8+J12+J16+J19+J21+J22+J23</f>
        <v>57077</v>
      </c>
    </row>
    <row r="25" spans="1:10" ht="12.75">
      <c r="A25" s="186"/>
      <c r="B25" s="187"/>
      <c r="C25" s="187"/>
      <c r="D25" s="187"/>
      <c r="E25" s="187"/>
      <c r="F25" s="187"/>
      <c r="G25" s="187"/>
      <c r="H25" s="187"/>
      <c r="I25" s="188"/>
      <c r="J25" s="188"/>
    </row>
    <row r="26" spans="1:10" ht="12.75">
      <c r="A26" s="186"/>
      <c r="B26" s="187"/>
      <c r="C26" s="187"/>
      <c r="D26" s="187"/>
      <c r="E26" s="187"/>
      <c r="F26" s="187"/>
      <c r="G26" s="187"/>
      <c r="H26" s="187"/>
      <c r="I26" s="188"/>
      <c r="J26" s="188"/>
    </row>
    <row r="27" spans="1:10" ht="12.75">
      <c r="A27" s="186"/>
      <c r="B27" s="187"/>
      <c r="C27" s="187"/>
      <c r="D27" s="187"/>
      <c r="E27" s="187"/>
      <c r="F27" s="187"/>
      <c r="G27" s="187"/>
      <c r="H27" s="187"/>
      <c r="I27" s="188"/>
      <c r="J27" s="188"/>
    </row>
    <row r="28" spans="1:10" ht="12.75">
      <c r="A28" s="186"/>
      <c r="B28" s="187"/>
      <c r="C28" s="187"/>
      <c r="D28" s="187"/>
      <c r="E28" s="187"/>
      <c r="F28" s="187"/>
      <c r="G28" s="187"/>
      <c r="H28" s="187"/>
      <c r="I28" s="188" t="s">
        <v>241</v>
      </c>
      <c r="J28" s="188"/>
    </row>
    <row r="29" spans="1:10" ht="12.75">
      <c r="A29" s="186"/>
      <c r="B29" s="187"/>
      <c r="C29" s="187"/>
      <c r="D29" s="187"/>
      <c r="E29" s="187"/>
      <c r="F29" s="187"/>
      <c r="G29" s="187"/>
      <c r="H29" s="187"/>
      <c r="I29" s="188" t="s">
        <v>242</v>
      </c>
      <c r="J29" s="188"/>
    </row>
    <row r="30" spans="1:10" ht="12.75">
      <c r="A30" s="186"/>
      <c r="B30" s="187"/>
      <c r="C30" s="187"/>
      <c r="D30" s="187"/>
      <c r="E30" s="187"/>
      <c r="F30" s="187"/>
      <c r="G30" s="187"/>
      <c r="H30" s="187"/>
      <c r="I30" s="188"/>
      <c r="J30" s="188"/>
    </row>
    <row r="31" spans="1:10" ht="12.75">
      <c r="A31" s="186"/>
      <c r="B31" s="187"/>
      <c r="C31" s="187"/>
      <c r="D31" s="187"/>
      <c r="E31" s="187"/>
      <c r="F31" s="187"/>
      <c r="G31" s="187"/>
      <c r="H31" s="187"/>
      <c r="I31" s="188"/>
      <c r="J31" s="188"/>
    </row>
    <row r="32" spans="1:10" ht="12.75">
      <c r="A32" s="186"/>
      <c r="B32" s="187"/>
      <c r="C32" s="187"/>
      <c r="D32" s="187"/>
      <c r="E32" s="187"/>
      <c r="F32" s="187"/>
      <c r="G32" s="187"/>
      <c r="H32" s="187"/>
      <c r="I32" s="188"/>
      <c r="J32" s="188"/>
    </row>
    <row r="33" spans="1:10" ht="12.75">
      <c r="A33" s="186"/>
      <c r="B33" s="187"/>
      <c r="C33" s="187"/>
      <c r="D33" s="187"/>
      <c r="E33" s="187"/>
      <c r="F33" s="187"/>
      <c r="G33" s="187"/>
      <c r="H33" s="187"/>
      <c r="I33" s="188"/>
      <c r="J33" s="188"/>
    </row>
    <row r="34" spans="1:10" ht="12.75">
      <c r="A34" s="186"/>
      <c r="B34" s="187"/>
      <c r="C34" s="187"/>
      <c r="D34" s="187"/>
      <c r="E34" s="187"/>
      <c r="F34" s="187"/>
      <c r="G34" s="187"/>
      <c r="H34" s="187"/>
      <c r="I34" s="188"/>
      <c r="J34" s="188"/>
    </row>
    <row r="35" spans="1:10" ht="12.75">
      <c r="A35" s="186"/>
      <c r="B35" s="187"/>
      <c r="C35" s="187"/>
      <c r="D35" s="187"/>
      <c r="E35" s="187"/>
      <c r="F35" s="187"/>
      <c r="G35" s="187"/>
      <c r="H35" s="187"/>
      <c r="I35" s="188"/>
      <c r="J35" s="188"/>
    </row>
    <row r="36" spans="1:10" ht="12.75">
      <c r="A36" s="186"/>
      <c r="B36" s="187"/>
      <c r="C36" s="187"/>
      <c r="D36" s="187"/>
      <c r="E36" s="187"/>
      <c r="F36" s="187"/>
      <c r="G36" s="187"/>
      <c r="H36" s="187"/>
      <c r="I36" s="188"/>
      <c r="J36" s="188"/>
    </row>
    <row r="37" spans="1:10" ht="12.75">
      <c r="A37" s="186"/>
      <c r="B37" s="187"/>
      <c r="C37" s="187"/>
      <c r="D37" s="187"/>
      <c r="E37" s="187"/>
      <c r="F37" s="187"/>
      <c r="G37" s="187"/>
      <c r="H37" s="187"/>
      <c r="I37" s="188"/>
      <c r="J37" s="188"/>
    </row>
    <row r="38" spans="1:10" ht="12.75">
      <c r="A38" s="186"/>
      <c r="B38" s="187"/>
      <c r="C38" s="187"/>
      <c r="D38" s="187"/>
      <c r="E38" s="187"/>
      <c r="F38" s="187"/>
      <c r="G38" s="187"/>
      <c r="H38" s="187"/>
      <c r="I38" s="188"/>
      <c r="J38" s="188"/>
    </row>
    <row r="39" spans="1:10" ht="12.75">
      <c r="A39" s="186"/>
      <c r="B39" s="187"/>
      <c r="C39" s="187"/>
      <c r="D39" s="187"/>
      <c r="E39" s="187"/>
      <c r="F39" s="187"/>
      <c r="G39" s="187"/>
      <c r="H39" s="187"/>
      <c r="I39" s="188"/>
      <c r="J39" s="188"/>
    </row>
    <row r="40" spans="1:10" ht="12.75">
      <c r="A40" s="186"/>
      <c r="B40" s="187"/>
      <c r="C40" s="187"/>
      <c r="D40" s="187"/>
      <c r="E40" s="187"/>
      <c r="F40" s="187"/>
      <c r="G40" s="187"/>
      <c r="H40" s="187"/>
      <c r="I40" s="188"/>
      <c r="J40" s="188"/>
    </row>
    <row r="41" spans="1:10" ht="12.75">
      <c r="A41" s="186"/>
      <c r="B41" s="187"/>
      <c r="C41" s="187"/>
      <c r="D41" s="187"/>
      <c r="E41" s="187"/>
      <c r="F41" s="187"/>
      <c r="G41" s="187"/>
      <c r="H41" s="187"/>
      <c r="I41" s="188"/>
      <c r="J41" s="188"/>
    </row>
    <row r="42" spans="1:10" ht="12.75">
      <c r="A42" s="186"/>
      <c r="B42" s="187"/>
      <c r="C42" s="187"/>
      <c r="D42" s="187"/>
      <c r="E42" s="187"/>
      <c r="F42" s="187"/>
      <c r="G42" s="187"/>
      <c r="H42" s="187"/>
      <c r="I42" s="188"/>
      <c r="J42" s="188"/>
    </row>
    <row r="43" spans="1:10" ht="12.75">
      <c r="A43" s="186"/>
      <c r="B43" s="187"/>
      <c r="C43" s="187"/>
      <c r="D43" s="187"/>
      <c r="E43" s="187"/>
      <c r="F43" s="187"/>
      <c r="G43" s="187"/>
      <c r="H43" s="187"/>
      <c r="I43" s="188"/>
      <c r="J43" s="188"/>
    </row>
    <row r="44" spans="1:10" ht="12.75">
      <c r="A44" s="186"/>
      <c r="B44" s="187"/>
      <c r="C44" s="187"/>
      <c r="D44" s="187"/>
      <c r="E44" s="187"/>
      <c r="F44" s="187"/>
      <c r="G44" s="187"/>
      <c r="H44" s="187"/>
      <c r="I44" s="188"/>
      <c r="J44" s="188"/>
    </row>
    <row r="45" spans="1:10" ht="12.75">
      <c r="A45" s="186"/>
      <c r="B45" s="187"/>
      <c r="C45" s="187"/>
      <c r="D45" s="187"/>
      <c r="E45" s="187"/>
      <c r="F45" s="187"/>
      <c r="G45" s="187"/>
      <c r="H45" s="187"/>
      <c r="I45" s="188"/>
      <c r="J45" s="188"/>
    </row>
    <row r="46" spans="1:10" ht="12.75">
      <c r="A46" s="3"/>
      <c r="B46" s="151" t="s">
        <v>207</v>
      </c>
      <c r="C46" s="152"/>
      <c r="D46" s="152"/>
      <c r="E46" s="3"/>
      <c r="F46" s="3"/>
      <c r="G46" s="3"/>
      <c r="H46" s="3"/>
      <c r="I46" s="3"/>
      <c r="J46" s="3"/>
    </row>
    <row r="47" spans="1:10" ht="12.75">
      <c r="A47" s="3"/>
      <c r="B47" s="151" t="s">
        <v>208</v>
      </c>
      <c r="C47" s="152"/>
      <c r="D47" s="152"/>
      <c r="E47" s="3"/>
      <c r="F47" s="3"/>
      <c r="G47" s="3"/>
      <c r="H47" s="3"/>
      <c r="I47" s="3"/>
      <c r="J47" s="3"/>
    </row>
    <row r="48" spans="1:10" ht="12.75">
      <c r="A48" s="3"/>
      <c r="B48" s="1"/>
      <c r="C48" s="3"/>
      <c r="D48" s="3"/>
      <c r="E48" s="3"/>
      <c r="F48" s="3"/>
      <c r="G48" s="3"/>
      <c r="H48" s="3"/>
      <c r="I48" s="1" t="s">
        <v>243</v>
      </c>
      <c r="J48" s="3"/>
    </row>
    <row r="49" spans="1:10" ht="12.75">
      <c r="A49" s="4"/>
      <c r="B49" s="4"/>
      <c r="C49" s="4"/>
      <c r="D49" s="4"/>
      <c r="E49" s="4"/>
      <c r="F49" s="4"/>
      <c r="G49" s="4"/>
      <c r="H49" s="4"/>
      <c r="I49" s="153"/>
      <c r="J49" s="154" t="s">
        <v>210</v>
      </c>
    </row>
    <row r="50" spans="1:10" ht="12.75">
      <c r="A50" s="287" t="s">
        <v>211</v>
      </c>
      <c r="B50" s="288"/>
      <c r="C50" s="288"/>
      <c r="D50" s="288"/>
      <c r="E50" s="288"/>
      <c r="F50" s="288"/>
      <c r="G50" s="288"/>
      <c r="H50" s="288"/>
      <c r="I50" s="288"/>
      <c r="J50" s="289"/>
    </row>
    <row r="51" spans="1:10" ht="33" thickBot="1">
      <c r="A51" s="189"/>
      <c r="B51" s="290" t="s">
        <v>244</v>
      </c>
      <c r="C51" s="291"/>
      <c r="D51" s="291"/>
      <c r="E51" s="291"/>
      <c r="F51" s="292"/>
      <c r="G51" s="190" t="s">
        <v>213</v>
      </c>
      <c r="H51" s="190" t="s">
        <v>214</v>
      </c>
      <c r="I51" s="191" t="s">
        <v>215</v>
      </c>
      <c r="J51" s="191" t="s">
        <v>216</v>
      </c>
    </row>
    <row r="52" spans="1:10" ht="12.75">
      <c r="A52" s="192">
        <v>1</v>
      </c>
      <c r="B52" s="293" t="s">
        <v>245</v>
      </c>
      <c r="C52" s="294"/>
      <c r="D52" s="294"/>
      <c r="E52" s="294"/>
      <c r="F52" s="294"/>
      <c r="G52" s="193">
        <v>60</v>
      </c>
      <c r="H52" s="193">
        <v>12100</v>
      </c>
      <c r="I52" s="194">
        <f>+I53+I54+I55+I56+I57</f>
        <v>8588</v>
      </c>
      <c r="J52" s="194">
        <f>J53+J54+J55+J56+J57</f>
        <v>3653</v>
      </c>
    </row>
    <row r="53" spans="1:10" ht="22.5">
      <c r="A53" s="195" t="s">
        <v>246</v>
      </c>
      <c r="B53" s="281" t="s">
        <v>247</v>
      </c>
      <c r="C53" s="281" t="s">
        <v>248</v>
      </c>
      <c r="D53" s="281"/>
      <c r="E53" s="281"/>
      <c r="F53" s="281"/>
      <c r="G53" s="196" t="s">
        <v>249</v>
      </c>
      <c r="H53" s="196">
        <v>12101</v>
      </c>
      <c r="I53" s="197">
        <f>2914+53</f>
        <v>2967</v>
      </c>
      <c r="J53" s="198">
        <v>2979</v>
      </c>
    </row>
    <row r="54" spans="1:10" ht="12.75">
      <c r="A54" s="195" t="s">
        <v>221</v>
      </c>
      <c r="B54" s="281" t="s">
        <v>250</v>
      </c>
      <c r="C54" s="281" t="s">
        <v>248</v>
      </c>
      <c r="D54" s="281"/>
      <c r="E54" s="281"/>
      <c r="F54" s="281"/>
      <c r="G54" s="196"/>
      <c r="H54" s="199">
        <v>12102</v>
      </c>
      <c r="I54" s="197"/>
      <c r="J54" s="198"/>
    </row>
    <row r="55" spans="1:10" ht="12.75">
      <c r="A55" s="195" t="s">
        <v>223</v>
      </c>
      <c r="B55" s="281" t="s">
        <v>251</v>
      </c>
      <c r="C55" s="281" t="s">
        <v>248</v>
      </c>
      <c r="D55" s="281"/>
      <c r="E55" s="281"/>
      <c r="F55" s="281"/>
      <c r="G55" s="196" t="s">
        <v>252</v>
      </c>
      <c r="H55" s="196">
        <v>12103</v>
      </c>
      <c r="I55" s="197">
        <v>5101</v>
      </c>
      <c r="J55" s="198"/>
    </row>
    <row r="56" spans="1:10" ht="12.75">
      <c r="A56" s="195" t="s">
        <v>253</v>
      </c>
      <c r="B56" s="284" t="s">
        <v>254</v>
      </c>
      <c r="C56" s="281" t="s">
        <v>248</v>
      </c>
      <c r="D56" s="281"/>
      <c r="E56" s="281"/>
      <c r="F56" s="281"/>
      <c r="G56" s="196"/>
      <c r="H56" s="199">
        <v>12104</v>
      </c>
      <c r="I56" s="197"/>
      <c r="J56" s="198"/>
    </row>
    <row r="57" spans="1:10" ht="12.75">
      <c r="A57" s="195" t="s">
        <v>255</v>
      </c>
      <c r="B57" s="281" t="s">
        <v>256</v>
      </c>
      <c r="C57" s="281" t="s">
        <v>248</v>
      </c>
      <c r="D57" s="281"/>
      <c r="E57" s="281"/>
      <c r="F57" s="281"/>
      <c r="G57" s="196">
        <v>604</v>
      </c>
      <c r="H57" s="199">
        <v>12105</v>
      </c>
      <c r="I57" s="197">
        <v>520</v>
      </c>
      <c r="J57" s="198">
        <v>674</v>
      </c>
    </row>
    <row r="58" spans="1:10" ht="12.75">
      <c r="A58" s="200">
        <v>2</v>
      </c>
      <c r="B58" s="282" t="s">
        <v>257</v>
      </c>
      <c r="C58" s="282"/>
      <c r="D58" s="282"/>
      <c r="E58" s="282"/>
      <c r="F58" s="282"/>
      <c r="G58" s="201">
        <v>64</v>
      </c>
      <c r="H58" s="201">
        <v>12200</v>
      </c>
      <c r="I58" s="197">
        <f>I59+I60</f>
        <v>21778</v>
      </c>
      <c r="J58" s="198">
        <f>J59+J60</f>
        <v>27908</v>
      </c>
    </row>
    <row r="59" spans="1:10" ht="12.75">
      <c r="A59" s="202" t="s">
        <v>258</v>
      </c>
      <c r="B59" s="282" t="s">
        <v>259</v>
      </c>
      <c r="C59" s="285"/>
      <c r="D59" s="285"/>
      <c r="E59" s="285"/>
      <c r="F59" s="285"/>
      <c r="G59" s="199">
        <v>641</v>
      </c>
      <c r="H59" s="199">
        <v>12201</v>
      </c>
      <c r="I59" s="197">
        <v>19000</v>
      </c>
      <c r="J59" s="198">
        <v>24777</v>
      </c>
    </row>
    <row r="60" spans="1:10" ht="12.75">
      <c r="A60" s="202" t="s">
        <v>260</v>
      </c>
      <c r="B60" s="285" t="s">
        <v>261</v>
      </c>
      <c r="C60" s="285"/>
      <c r="D60" s="285"/>
      <c r="E60" s="285"/>
      <c r="F60" s="285"/>
      <c r="G60" s="199">
        <v>644</v>
      </c>
      <c r="H60" s="199">
        <v>12202</v>
      </c>
      <c r="I60" s="197">
        <v>2778</v>
      </c>
      <c r="J60" s="198">
        <v>3131</v>
      </c>
    </row>
    <row r="61" spans="1:10" ht="12.75">
      <c r="A61" s="200">
        <v>3</v>
      </c>
      <c r="B61" s="282" t="s">
        <v>262</v>
      </c>
      <c r="C61" s="282"/>
      <c r="D61" s="282"/>
      <c r="E61" s="282"/>
      <c r="F61" s="282"/>
      <c r="G61" s="201">
        <v>68</v>
      </c>
      <c r="H61" s="201">
        <v>12300</v>
      </c>
      <c r="I61" s="197">
        <v>625</v>
      </c>
      <c r="J61" s="198">
        <v>602</v>
      </c>
    </row>
    <row r="62" spans="1:10" ht="12.75">
      <c r="A62" s="200">
        <v>4</v>
      </c>
      <c r="B62" s="282" t="s">
        <v>263</v>
      </c>
      <c r="C62" s="282"/>
      <c r="D62" s="282"/>
      <c r="E62" s="282"/>
      <c r="F62" s="282"/>
      <c r="G62" s="201">
        <v>61</v>
      </c>
      <c r="H62" s="201">
        <v>12400</v>
      </c>
      <c r="I62" s="198">
        <f>I63+I64+I65+I66+I67+I68+I69+I70+I71+I72+I73+I74+I77</f>
        <v>2525</v>
      </c>
      <c r="J62" s="198">
        <f>J63+J64+J65+J66+J67+J68+J69+J70+J71+J72+J73+J74+J75+J76+J77</f>
        <v>10398</v>
      </c>
    </row>
    <row r="63" spans="1:10" ht="12.75">
      <c r="A63" s="202" t="s">
        <v>218</v>
      </c>
      <c r="B63" s="278" t="s">
        <v>264</v>
      </c>
      <c r="C63" s="278"/>
      <c r="D63" s="278"/>
      <c r="E63" s="278"/>
      <c r="F63" s="278"/>
      <c r="G63" s="196"/>
      <c r="H63" s="196">
        <v>12401</v>
      </c>
      <c r="I63" s="198"/>
      <c r="J63" s="198"/>
    </row>
    <row r="64" spans="1:10" ht="12.75">
      <c r="A64" s="202" t="s">
        <v>227</v>
      </c>
      <c r="B64" s="278" t="s">
        <v>265</v>
      </c>
      <c r="C64" s="278"/>
      <c r="D64" s="278"/>
      <c r="E64" s="278"/>
      <c r="F64" s="278"/>
      <c r="G64" s="203">
        <v>611</v>
      </c>
      <c r="H64" s="196">
        <v>12402</v>
      </c>
      <c r="I64" s="198"/>
      <c r="J64" s="198"/>
    </row>
    <row r="65" spans="1:10" ht="12.75">
      <c r="A65" s="202" t="s">
        <v>229</v>
      </c>
      <c r="B65" s="278" t="s">
        <v>266</v>
      </c>
      <c r="C65" s="278"/>
      <c r="D65" s="278"/>
      <c r="E65" s="278"/>
      <c r="F65" s="278"/>
      <c r="G65" s="196">
        <v>613</v>
      </c>
      <c r="H65" s="196">
        <v>12403</v>
      </c>
      <c r="I65" s="198">
        <v>240</v>
      </c>
      <c r="J65" s="198">
        <v>3349</v>
      </c>
    </row>
    <row r="66" spans="1:10" ht="12.75">
      <c r="A66" s="202" t="s">
        <v>267</v>
      </c>
      <c r="B66" s="278" t="s">
        <v>268</v>
      </c>
      <c r="C66" s="278"/>
      <c r="D66" s="278"/>
      <c r="E66" s="278"/>
      <c r="F66" s="278"/>
      <c r="G66" s="203">
        <v>615</v>
      </c>
      <c r="H66" s="196">
        <v>12404</v>
      </c>
      <c r="I66" s="201">
        <v>143</v>
      </c>
      <c r="J66" s="201">
        <v>266</v>
      </c>
    </row>
    <row r="67" spans="1:10" ht="12.75">
      <c r="A67" s="202" t="s">
        <v>269</v>
      </c>
      <c r="B67" s="278" t="s">
        <v>270</v>
      </c>
      <c r="C67" s="278"/>
      <c r="D67" s="278"/>
      <c r="E67" s="278"/>
      <c r="F67" s="278"/>
      <c r="G67" s="203">
        <v>616</v>
      </c>
      <c r="H67" s="196">
        <v>12405</v>
      </c>
      <c r="I67" s="198"/>
      <c r="J67" s="198"/>
    </row>
    <row r="68" spans="1:10" ht="12.75">
      <c r="A68" s="202" t="s">
        <v>271</v>
      </c>
      <c r="B68" s="278" t="s">
        <v>272</v>
      </c>
      <c r="C68" s="278"/>
      <c r="D68" s="278"/>
      <c r="E68" s="278"/>
      <c r="F68" s="278"/>
      <c r="G68" s="203">
        <v>617</v>
      </c>
      <c r="H68" s="196">
        <v>12406</v>
      </c>
      <c r="I68" s="198"/>
      <c r="J68" s="198"/>
    </row>
    <row r="69" spans="1:10" ht="12.75">
      <c r="A69" s="202" t="s">
        <v>273</v>
      </c>
      <c r="B69" s="281" t="s">
        <v>274</v>
      </c>
      <c r="C69" s="281" t="s">
        <v>248</v>
      </c>
      <c r="D69" s="281"/>
      <c r="E69" s="281"/>
      <c r="F69" s="281"/>
      <c r="G69" s="203" t="s">
        <v>275</v>
      </c>
      <c r="H69" s="196">
        <v>12407</v>
      </c>
      <c r="I69" s="198">
        <f>341+360</f>
        <v>701</v>
      </c>
      <c r="J69" s="198">
        <v>1465</v>
      </c>
    </row>
    <row r="70" spans="1:10" ht="12.75">
      <c r="A70" s="202" t="s">
        <v>276</v>
      </c>
      <c r="B70" s="281" t="s">
        <v>277</v>
      </c>
      <c r="C70" s="281"/>
      <c r="D70" s="281"/>
      <c r="E70" s="281"/>
      <c r="F70" s="281"/>
      <c r="G70" s="203">
        <v>623</v>
      </c>
      <c r="H70" s="196">
        <v>12408</v>
      </c>
      <c r="I70" s="198">
        <v>68</v>
      </c>
      <c r="J70" s="198">
        <v>29</v>
      </c>
    </row>
    <row r="71" spans="1:10" ht="12.75">
      <c r="A71" s="202" t="s">
        <v>278</v>
      </c>
      <c r="B71" s="281" t="s">
        <v>279</v>
      </c>
      <c r="C71" s="281"/>
      <c r="D71" s="281"/>
      <c r="E71" s="281"/>
      <c r="F71" s="281"/>
      <c r="G71" s="203">
        <v>624</v>
      </c>
      <c r="H71" s="196">
        <v>12409</v>
      </c>
      <c r="I71" s="198"/>
      <c r="J71" s="198"/>
    </row>
    <row r="72" spans="1:10" ht="12.75">
      <c r="A72" s="202" t="s">
        <v>280</v>
      </c>
      <c r="B72" s="281" t="s">
        <v>281</v>
      </c>
      <c r="C72" s="281"/>
      <c r="D72" s="281"/>
      <c r="E72" s="281"/>
      <c r="F72" s="281"/>
      <c r="G72" s="203">
        <v>625</v>
      </c>
      <c r="H72" s="196">
        <v>12410</v>
      </c>
      <c r="I72" s="198">
        <v>196</v>
      </c>
      <c r="J72" s="198">
        <v>873</v>
      </c>
    </row>
    <row r="73" spans="1:10" ht="12.75">
      <c r="A73" s="202" t="s">
        <v>282</v>
      </c>
      <c r="B73" s="281" t="s">
        <v>283</v>
      </c>
      <c r="C73" s="281"/>
      <c r="D73" s="281"/>
      <c r="E73" s="281"/>
      <c r="F73" s="281"/>
      <c r="G73" s="203">
        <v>626</v>
      </c>
      <c r="H73" s="196">
        <v>12411</v>
      </c>
      <c r="I73" s="198">
        <v>351</v>
      </c>
      <c r="J73" s="198">
        <v>559</v>
      </c>
    </row>
    <row r="74" spans="1:10" ht="12.75">
      <c r="A74" s="204" t="s">
        <v>284</v>
      </c>
      <c r="B74" s="281" t="s">
        <v>285</v>
      </c>
      <c r="C74" s="281"/>
      <c r="D74" s="281"/>
      <c r="E74" s="281"/>
      <c r="F74" s="281"/>
      <c r="G74" s="203">
        <v>627</v>
      </c>
      <c r="H74" s="196">
        <v>12412</v>
      </c>
      <c r="I74" s="198">
        <f>I75+I76</f>
        <v>740</v>
      </c>
      <c r="J74" s="198">
        <f>J75+J76</f>
        <v>1800</v>
      </c>
    </row>
    <row r="75" spans="1:10" ht="12.75">
      <c r="A75" s="202"/>
      <c r="B75" s="283" t="s">
        <v>286</v>
      </c>
      <c r="C75" s="283"/>
      <c r="D75" s="283"/>
      <c r="E75" s="283"/>
      <c r="F75" s="283"/>
      <c r="G75" s="203">
        <v>6271</v>
      </c>
      <c r="H75" s="203">
        <v>124121</v>
      </c>
      <c r="I75" s="198">
        <v>740</v>
      </c>
      <c r="J75" s="198">
        <v>1800</v>
      </c>
    </row>
    <row r="76" spans="1:10" ht="12.75">
      <c r="A76" s="202"/>
      <c r="B76" s="283" t="s">
        <v>287</v>
      </c>
      <c r="C76" s="283"/>
      <c r="D76" s="283"/>
      <c r="E76" s="283"/>
      <c r="F76" s="283"/>
      <c r="G76" s="203">
        <v>6272</v>
      </c>
      <c r="H76" s="203">
        <v>124122</v>
      </c>
      <c r="I76" s="198"/>
      <c r="J76" s="198"/>
    </row>
    <row r="77" spans="1:10" ht="12.75">
      <c r="A77" s="202" t="s">
        <v>288</v>
      </c>
      <c r="B77" s="281" t="s">
        <v>289</v>
      </c>
      <c r="C77" s="281"/>
      <c r="D77" s="281"/>
      <c r="E77" s="281"/>
      <c r="F77" s="281"/>
      <c r="G77" s="203">
        <v>628</v>
      </c>
      <c r="H77" s="203">
        <v>12413</v>
      </c>
      <c r="I77" s="198">
        <v>86</v>
      </c>
      <c r="J77" s="198">
        <v>257</v>
      </c>
    </row>
    <row r="78" spans="1:10" ht="12.75">
      <c r="A78" s="200">
        <v>5</v>
      </c>
      <c r="B78" s="284" t="s">
        <v>290</v>
      </c>
      <c r="C78" s="281"/>
      <c r="D78" s="281"/>
      <c r="E78" s="281"/>
      <c r="F78" s="281"/>
      <c r="G78" s="198">
        <v>63</v>
      </c>
      <c r="H78" s="198">
        <v>12500</v>
      </c>
      <c r="I78" s="198">
        <f>I79+I80+I81+I82</f>
        <v>94</v>
      </c>
      <c r="J78" s="198">
        <f>J79+J80+J81+J82</f>
        <v>574</v>
      </c>
    </row>
    <row r="79" spans="1:10" ht="12.75">
      <c r="A79" s="202" t="s">
        <v>218</v>
      </c>
      <c r="B79" s="281" t="s">
        <v>291</v>
      </c>
      <c r="C79" s="281"/>
      <c r="D79" s="281"/>
      <c r="E79" s="281"/>
      <c r="F79" s="281"/>
      <c r="G79" s="203">
        <v>632</v>
      </c>
      <c r="H79" s="203">
        <v>12501</v>
      </c>
      <c r="I79" s="198"/>
      <c r="J79" s="198"/>
    </row>
    <row r="80" spans="1:10" ht="12.75">
      <c r="A80" s="202" t="s">
        <v>227</v>
      </c>
      <c r="B80" s="281" t="s">
        <v>292</v>
      </c>
      <c r="C80" s="281"/>
      <c r="D80" s="281"/>
      <c r="E80" s="281"/>
      <c r="F80" s="281"/>
      <c r="G80" s="203">
        <v>633</v>
      </c>
      <c r="H80" s="203">
        <v>12502</v>
      </c>
      <c r="I80" s="198"/>
      <c r="J80" s="198"/>
    </row>
    <row r="81" spans="1:10" ht="12.75">
      <c r="A81" s="202" t="s">
        <v>229</v>
      </c>
      <c r="B81" s="281" t="s">
        <v>293</v>
      </c>
      <c r="C81" s="281"/>
      <c r="D81" s="281"/>
      <c r="E81" s="281"/>
      <c r="F81" s="281"/>
      <c r="G81" s="203">
        <v>634</v>
      </c>
      <c r="H81" s="203">
        <v>12503</v>
      </c>
      <c r="I81" s="198"/>
      <c r="J81" s="198"/>
    </row>
    <row r="82" spans="1:10" ht="12.75">
      <c r="A82" s="202" t="s">
        <v>267</v>
      </c>
      <c r="B82" s="281" t="s">
        <v>294</v>
      </c>
      <c r="C82" s="281"/>
      <c r="D82" s="281"/>
      <c r="E82" s="281"/>
      <c r="F82" s="281"/>
      <c r="G82" s="203" t="s">
        <v>295</v>
      </c>
      <c r="H82" s="203">
        <v>12504</v>
      </c>
      <c r="I82" s="198">
        <v>94</v>
      </c>
      <c r="J82" s="198">
        <v>574</v>
      </c>
    </row>
    <row r="83" spans="1:10" ht="12.75">
      <c r="A83" s="200" t="s">
        <v>296</v>
      </c>
      <c r="B83" s="282" t="s">
        <v>297</v>
      </c>
      <c r="C83" s="282"/>
      <c r="D83" s="282"/>
      <c r="E83" s="282"/>
      <c r="F83" s="282"/>
      <c r="G83" s="203"/>
      <c r="H83" s="203">
        <v>12600</v>
      </c>
      <c r="I83" s="198">
        <f>I52+I58+I61+I62+I78</f>
        <v>33610</v>
      </c>
      <c r="J83" s="198">
        <f>J52+J58+J61+J62+J78</f>
        <v>43135</v>
      </c>
    </row>
    <row r="84" spans="1:10" ht="12.75">
      <c r="A84" s="205"/>
      <c r="B84" s="206" t="s">
        <v>298</v>
      </c>
      <c r="C84" s="207"/>
      <c r="D84" s="207"/>
      <c r="E84" s="207"/>
      <c r="F84" s="207"/>
      <c r="G84" s="207"/>
      <c r="H84" s="207"/>
      <c r="I84" s="208" t="s">
        <v>215</v>
      </c>
      <c r="J84" s="209" t="s">
        <v>216</v>
      </c>
    </row>
    <row r="85" spans="1:10" ht="12.75">
      <c r="A85" s="210">
        <v>1</v>
      </c>
      <c r="B85" s="277" t="s">
        <v>299</v>
      </c>
      <c r="C85" s="277"/>
      <c r="D85" s="277"/>
      <c r="E85" s="277"/>
      <c r="F85" s="277"/>
      <c r="G85" s="198"/>
      <c r="H85" s="198">
        <v>14000</v>
      </c>
      <c r="I85" s="198">
        <v>70</v>
      </c>
      <c r="J85" s="211">
        <v>86</v>
      </c>
    </row>
    <row r="86" spans="1:10" ht="12.75">
      <c r="A86" s="210">
        <v>2</v>
      </c>
      <c r="B86" s="277" t="s">
        <v>300</v>
      </c>
      <c r="C86" s="277"/>
      <c r="D86" s="277"/>
      <c r="E86" s="277"/>
      <c r="F86" s="277"/>
      <c r="G86" s="198"/>
      <c r="H86" s="198">
        <v>15000</v>
      </c>
      <c r="I86" s="198"/>
      <c r="J86" s="211"/>
    </row>
    <row r="87" spans="1:10" ht="12.75">
      <c r="A87" s="212" t="s">
        <v>218</v>
      </c>
      <c r="B87" s="278" t="s">
        <v>301</v>
      </c>
      <c r="C87" s="278"/>
      <c r="D87" s="278"/>
      <c r="E87" s="278"/>
      <c r="F87" s="278"/>
      <c r="G87" s="198"/>
      <c r="H87" s="203">
        <v>15001</v>
      </c>
      <c r="I87" s="198"/>
      <c r="J87" s="211"/>
    </row>
    <row r="88" spans="1:10" ht="12.75">
      <c r="A88" s="212"/>
      <c r="B88" s="279" t="s">
        <v>302</v>
      </c>
      <c r="C88" s="279"/>
      <c r="D88" s="279"/>
      <c r="E88" s="279"/>
      <c r="F88" s="279"/>
      <c r="G88" s="198"/>
      <c r="H88" s="203">
        <v>150011</v>
      </c>
      <c r="I88" s="198"/>
      <c r="J88" s="211"/>
    </row>
    <row r="89" spans="1:10" ht="12.75">
      <c r="A89" s="213" t="s">
        <v>227</v>
      </c>
      <c r="B89" s="278" t="s">
        <v>303</v>
      </c>
      <c r="C89" s="278"/>
      <c r="D89" s="278"/>
      <c r="E89" s="278"/>
      <c r="F89" s="278"/>
      <c r="G89" s="198"/>
      <c r="H89" s="203">
        <v>15002</v>
      </c>
      <c r="I89" s="198">
        <v>464</v>
      </c>
      <c r="J89" s="211"/>
    </row>
    <row r="90" spans="1:10" ht="13.5" thickBot="1">
      <c r="A90" s="214"/>
      <c r="B90" s="280" t="s">
        <v>304</v>
      </c>
      <c r="C90" s="280"/>
      <c r="D90" s="280"/>
      <c r="E90" s="280"/>
      <c r="F90" s="280"/>
      <c r="G90" s="215"/>
      <c r="H90" s="216">
        <v>150021</v>
      </c>
      <c r="I90" s="215"/>
      <c r="J90" s="217"/>
    </row>
    <row r="91" spans="1:10" ht="12.75">
      <c r="A91" s="218"/>
      <c r="B91" s="218"/>
      <c r="C91" s="218"/>
      <c r="D91" s="218"/>
      <c r="E91" s="218"/>
      <c r="F91" s="218"/>
      <c r="G91" s="218"/>
      <c r="H91" s="218"/>
      <c r="I91" s="219" t="s">
        <v>241</v>
      </c>
      <c r="J91" s="219"/>
    </row>
    <row r="92" spans="1:10" ht="15.75">
      <c r="A92" s="3"/>
      <c r="B92" s="3"/>
      <c r="C92" s="3"/>
      <c r="D92" s="3"/>
      <c r="E92" s="3"/>
      <c r="F92" s="3"/>
      <c r="G92" s="3"/>
      <c r="H92" s="3"/>
      <c r="I92" s="220" t="s">
        <v>242</v>
      </c>
      <c r="J92" s="220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0:J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85:F85"/>
    <mergeCell ref="B73:F73"/>
    <mergeCell ref="B74:F74"/>
    <mergeCell ref="B75:F75"/>
    <mergeCell ref="B76:F76"/>
    <mergeCell ref="B77:F77"/>
    <mergeCell ref="B78:F78"/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4">
      <selection activeCell="I60" sqref="I60"/>
    </sheetView>
  </sheetViews>
  <sheetFormatPr defaultColWidth="9.140625" defaultRowHeight="12.75"/>
  <cols>
    <col min="3" max="3" width="34.00390625" style="0" customWidth="1"/>
    <col min="4" max="4" width="24.00390625" style="0" customWidth="1"/>
  </cols>
  <sheetData>
    <row r="1" ht="12.75">
      <c r="B1" s="151" t="s">
        <v>305</v>
      </c>
    </row>
    <row r="2" ht="12.75">
      <c r="B2" s="151" t="s">
        <v>306</v>
      </c>
    </row>
    <row r="3" spans="2:4" ht="12.75">
      <c r="B3" s="151"/>
      <c r="D3" s="1" t="s">
        <v>307</v>
      </c>
    </row>
    <row r="5" spans="1:4" ht="12.75">
      <c r="A5" s="221"/>
      <c r="B5" s="221"/>
      <c r="C5" s="177" t="s">
        <v>308</v>
      </c>
      <c r="D5" s="177" t="s">
        <v>309</v>
      </c>
    </row>
    <row r="6" spans="1:4" ht="12.75">
      <c r="A6" s="221">
        <v>1</v>
      </c>
      <c r="B6" s="177" t="s">
        <v>310</v>
      </c>
      <c r="C6" s="222" t="s">
        <v>311</v>
      </c>
      <c r="D6" s="222"/>
    </row>
    <row r="7" spans="1:4" ht="12.75">
      <c r="A7" s="221">
        <v>2</v>
      </c>
      <c r="B7" s="177" t="s">
        <v>310</v>
      </c>
      <c r="C7" s="222" t="s">
        <v>312</v>
      </c>
      <c r="D7" s="221"/>
    </row>
    <row r="8" spans="1:4" ht="12.75">
      <c r="A8" s="221">
        <v>3</v>
      </c>
      <c r="B8" s="177" t="s">
        <v>310</v>
      </c>
      <c r="C8" s="222" t="s">
        <v>313</v>
      </c>
      <c r="D8" s="221"/>
    </row>
    <row r="9" spans="1:4" ht="12.75">
      <c r="A9" s="221">
        <v>4</v>
      </c>
      <c r="B9" s="177" t="s">
        <v>310</v>
      </c>
      <c r="C9" s="222" t="s">
        <v>314</v>
      </c>
      <c r="D9" s="221"/>
    </row>
    <row r="10" spans="1:4" ht="12.75">
      <c r="A10" s="221">
        <v>5</v>
      </c>
      <c r="B10" s="177" t="s">
        <v>310</v>
      </c>
      <c r="C10" s="222" t="s">
        <v>315</v>
      </c>
      <c r="D10" s="221"/>
    </row>
    <row r="11" spans="1:4" ht="12.75">
      <c r="A11" s="221">
        <v>6</v>
      </c>
      <c r="B11" s="177" t="s">
        <v>310</v>
      </c>
      <c r="C11" s="222" t="s">
        <v>316</v>
      </c>
      <c r="D11" s="221"/>
    </row>
    <row r="12" spans="1:4" ht="12.75">
      <c r="A12" s="221">
        <v>7</v>
      </c>
      <c r="B12" s="177" t="s">
        <v>310</v>
      </c>
      <c r="C12" s="222" t="s">
        <v>317</v>
      </c>
      <c r="D12" s="221"/>
    </row>
    <row r="13" spans="1:4" ht="12.75">
      <c r="A13" s="221">
        <v>8</v>
      </c>
      <c r="B13" s="177" t="s">
        <v>310</v>
      </c>
      <c r="C13" s="222" t="s">
        <v>318</v>
      </c>
      <c r="D13" s="221"/>
    </row>
    <row r="14" spans="1:4" ht="12.75">
      <c r="A14" s="177" t="s">
        <v>3</v>
      </c>
      <c r="B14" s="177"/>
      <c r="C14" s="177" t="s">
        <v>319</v>
      </c>
      <c r="D14" s="177">
        <f>D6+D7+D8+D9+D10+D11+D12+D13+D15</f>
        <v>0</v>
      </c>
    </row>
    <row r="15" spans="1:4" ht="12.75">
      <c r="A15" s="221">
        <v>9</v>
      </c>
      <c r="B15" s="177" t="s">
        <v>320</v>
      </c>
      <c r="C15" s="222" t="s">
        <v>321</v>
      </c>
      <c r="D15" s="221"/>
    </row>
    <row r="16" spans="1:4" ht="12.75">
      <c r="A16" s="221">
        <v>10</v>
      </c>
      <c r="B16" s="177" t="s">
        <v>320</v>
      </c>
      <c r="C16" s="222" t="s">
        <v>322</v>
      </c>
      <c r="D16" s="222"/>
    </row>
    <row r="17" spans="1:4" ht="12.75">
      <c r="A17" s="221">
        <v>11</v>
      </c>
      <c r="B17" s="177" t="s">
        <v>320</v>
      </c>
      <c r="C17" s="222" t="s">
        <v>323</v>
      </c>
      <c r="D17" s="221"/>
    </row>
    <row r="18" spans="1:4" ht="12.75">
      <c r="A18" s="177" t="s">
        <v>25</v>
      </c>
      <c r="B18" s="177"/>
      <c r="C18" s="177" t="s">
        <v>324</v>
      </c>
      <c r="D18" s="177">
        <f>D15+D16+D17</f>
        <v>0</v>
      </c>
    </row>
    <row r="19" spans="1:4" ht="12.75">
      <c r="A19" s="221">
        <v>12</v>
      </c>
      <c r="B19" s="177" t="s">
        <v>325</v>
      </c>
      <c r="C19" s="222" t="s">
        <v>326</v>
      </c>
      <c r="D19" s="221"/>
    </row>
    <row r="20" spans="1:4" ht="12.75">
      <c r="A20" s="221">
        <v>13</v>
      </c>
      <c r="B20" s="177" t="s">
        <v>325</v>
      </c>
      <c r="C20" s="177" t="s">
        <v>327</v>
      </c>
      <c r="D20" s="223">
        <v>37305089</v>
      </c>
    </row>
    <row r="21" spans="1:4" ht="12.75">
      <c r="A21" s="221">
        <v>14</v>
      </c>
      <c r="B21" s="177" t="s">
        <v>325</v>
      </c>
      <c r="C21" s="222" t="s">
        <v>328</v>
      </c>
      <c r="D21" s="221"/>
    </row>
    <row r="22" spans="1:4" ht="12.75">
      <c r="A22" s="221">
        <v>15</v>
      </c>
      <c r="B22" s="177" t="s">
        <v>325</v>
      </c>
      <c r="C22" s="222" t="s">
        <v>329</v>
      </c>
      <c r="D22" s="221"/>
    </row>
    <row r="23" spans="1:4" ht="12.75">
      <c r="A23" s="221">
        <v>16</v>
      </c>
      <c r="B23" s="177" t="s">
        <v>325</v>
      </c>
      <c r="C23" s="222" t="s">
        <v>330</v>
      </c>
      <c r="D23" s="221"/>
    </row>
    <row r="24" spans="1:4" ht="12.75">
      <c r="A24" s="221">
        <v>17</v>
      </c>
      <c r="B24" s="177" t="s">
        <v>325</v>
      </c>
      <c r="C24" s="222" t="s">
        <v>331</v>
      </c>
      <c r="D24" s="221"/>
    </row>
    <row r="25" spans="1:4" ht="12.75">
      <c r="A25" s="221">
        <v>18</v>
      </c>
      <c r="B25" s="177" t="s">
        <v>325</v>
      </c>
      <c r="C25" s="222" t="s">
        <v>332</v>
      </c>
      <c r="D25" s="221"/>
    </row>
    <row r="26" spans="1:4" ht="12.75">
      <c r="A26" s="221">
        <v>19</v>
      </c>
      <c r="B26" s="177" t="s">
        <v>325</v>
      </c>
      <c r="C26" s="222" t="s">
        <v>333</v>
      </c>
      <c r="D26" s="221"/>
    </row>
    <row r="27" spans="1:4" ht="12.75">
      <c r="A27" s="177" t="s">
        <v>93</v>
      </c>
      <c r="B27" s="177"/>
      <c r="C27" s="177" t="s">
        <v>334</v>
      </c>
      <c r="D27" s="221">
        <f>D19+D20+D21+D22+D23+D24+D25+D26</f>
        <v>37305089</v>
      </c>
    </row>
    <row r="28" spans="1:4" ht="12.75">
      <c r="A28" s="221">
        <v>20</v>
      </c>
      <c r="B28" s="177" t="s">
        <v>335</v>
      </c>
      <c r="C28" s="222" t="s">
        <v>336</v>
      </c>
      <c r="D28" s="221"/>
    </row>
    <row r="29" spans="1:4" ht="12.75">
      <c r="A29" s="221">
        <v>21</v>
      </c>
      <c r="B29" s="177" t="s">
        <v>335</v>
      </c>
      <c r="C29" s="222" t="s">
        <v>337</v>
      </c>
      <c r="D29" s="222"/>
    </row>
    <row r="30" spans="1:4" ht="12.75">
      <c r="A30" s="221">
        <v>22</v>
      </c>
      <c r="B30" s="177" t="s">
        <v>335</v>
      </c>
      <c r="C30" s="222" t="s">
        <v>338</v>
      </c>
      <c r="D30" s="222"/>
    </row>
    <row r="31" spans="1:4" ht="12.75">
      <c r="A31" s="221">
        <v>23</v>
      </c>
      <c r="B31" s="177" t="s">
        <v>335</v>
      </c>
      <c r="C31" s="222" t="s">
        <v>339</v>
      </c>
      <c r="D31" s="221"/>
    </row>
    <row r="32" spans="1:4" ht="12.75">
      <c r="A32" s="177" t="s">
        <v>340</v>
      </c>
      <c r="B32" s="177"/>
      <c r="C32" s="177" t="s">
        <v>341</v>
      </c>
      <c r="D32" s="221">
        <f>D28+D29+D30+D31</f>
        <v>0</v>
      </c>
    </row>
    <row r="33" spans="1:4" ht="12.75">
      <c r="A33" s="221">
        <v>24</v>
      </c>
      <c r="B33" s="177" t="s">
        <v>342</v>
      </c>
      <c r="C33" s="222" t="s">
        <v>343</v>
      </c>
      <c r="D33" s="221"/>
    </row>
    <row r="34" spans="1:4" ht="12.75">
      <c r="A34" s="221">
        <v>25</v>
      </c>
      <c r="B34" s="177" t="s">
        <v>342</v>
      </c>
      <c r="C34" s="222" t="s">
        <v>344</v>
      </c>
      <c r="D34" s="221"/>
    </row>
    <row r="35" spans="1:4" ht="12.75">
      <c r="A35" s="221">
        <v>26</v>
      </c>
      <c r="B35" s="177" t="s">
        <v>342</v>
      </c>
      <c r="C35" s="222" t="s">
        <v>345</v>
      </c>
      <c r="D35" s="221"/>
    </row>
    <row r="36" spans="1:4" ht="12.75">
      <c r="A36" s="221">
        <v>27</v>
      </c>
      <c r="B36" s="177" t="s">
        <v>342</v>
      </c>
      <c r="C36" s="222" t="s">
        <v>346</v>
      </c>
      <c r="D36" s="221"/>
    </row>
    <row r="37" spans="1:4" ht="12.75">
      <c r="A37" s="221">
        <v>28</v>
      </c>
      <c r="B37" s="177" t="s">
        <v>342</v>
      </c>
      <c r="C37" s="222" t="s">
        <v>347</v>
      </c>
      <c r="D37" s="222"/>
    </row>
    <row r="38" spans="1:4" ht="12.75">
      <c r="A38" s="221">
        <v>29</v>
      </c>
      <c r="B38" s="177" t="s">
        <v>342</v>
      </c>
      <c r="C38" s="224" t="s">
        <v>348</v>
      </c>
      <c r="D38" s="221"/>
    </row>
    <row r="39" spans="1:4" ht="12.75">
      <c r="A39" s="221">
        <v>30</v>
      </c>
      <c r="B39" s="177" t="s">
        <v>342</v>
      </c>
      <c r="C39" s="222" t="s">
        <v>349</v>
      </c>
      <c r="D39" s="221"/>
    </row>
    <row r="40" spans="1:4" ht="12.75">
      <c r="A40" s="221">
        <v>31</v>
      </c>
      <c r="B40" s="177" t="s">
        <v>342</v>
      </c>
      <c r="C40" s="222" t="s">
        <v>350</v>
      </c>
      <c r="D40" s="221"/>
    </row>
    <row r="41" spans="1:4" ht="12.75">
      <c r="A41" s="221">
        <v>32</v>
      </c>
      <c r="B41" s="177" t="s">
        <v>342</v>
      </c>
      <c r="C41" s="222" t="s">
        <v>351</v>
      </c>
      <c r="D41" s="221"/>
    </row>
    <row r="42" spans="1:4" ht="12.75">
      <c r="A42" s="221">
        <v>33</v>
      </c>
      <c r="B42" s="177" t="s">
        <v>342</v>
      </c>
      <c r="C42" s="222" t="s">
        <v>352</v>
      </c>
      <c r="D42" s="221"/>
    </row>
    <row r="43" spans="1:4" ht="12.75">
      <c r="A43" s="225">
        <v>34</v>
      </c>
      <c r="B43" s="177" t="s">
        <v>342</v>
      </c>
      <c r="C43" s="222" t="s">
        <v>353</v>
      </c>
      <c r="D43" s="221"/>
    </row>
    <row r="44" spans="1:4" ht="12.75">
      <c r="A44" s="177" t="s">
        <v>354</v>
      </c>
      <c r="B44" s="221"/>
      <c r="C44" s="177" t="s">
        <v>355</v>
      </c>
      <c r="D44" s="177">
        <f>D33++D34+D35+D36+D37+D38+D39+D40+D41+D42+D43</f>
        <v>0</v>
      </c>
    </row>
    <row r="45" spans="1:4" ht="12.75">
      <c r="A45" s="221"/>
      <c r="B45" s="221"/>
      <c r="C45" s="177" t="s">
        <v>356</v>
      </c>
      <c r="D45" s="226">
        <f>D14+D18+D27+D32+D44</f>
        <v>37305089</v>
      </c>
    </row>
    <row r="48" spans="2:4" ht="12.75">
      <c r="B48" s="227" t="s">
        <v>357</v>
      </c>
      <c r="C48" s="228"/>
      <c r="D48" s="177" t="s">
        <v>358</v>
      </c>
    </row>
    <row r="49" spans="2:4" ht="12.75">
      <c r="B49" s="229"/>
      <c r="C49" s="230"/>
      <c r="D49" s="230"/>
    </row>
    <row r="50" spans="2:4" ht="12.75">
      <c r="B50" s="231" t="s">
        <v>359</v>
      </c>
      <c r="C50" s="231"/>
      <c r="D50" s="221"/>
    </row>
    <row r="51" spans="2:4" ht="12.75">
      <c r="B51" s="221" t="s">
        <v>360</v>
      </c>
      <c r="C51" s="221"/>
      <c r="D51" s="221">
        <v>68</v>
      </c>
    </row>
    <row r="52" spans="2:4" ht="12.75">
      <c r="B52" s="221" t="s">
        <v>361</v>
      </c>
      <c r="C52" s="221"/>
      <c r="D52" s="221">
        <v>2</v>
      </c>
    </row>
    <row r="53" spans="2:4" ht="12.75">
      <c r="B53" s="221" t="s">
        <v>362</v>
      </c>
      <c r="C53" s="221"/>
      <c r="D53" s="221"/>
    </row>
    <row r="54" spans="2:4" ht="12.75">
      <c r="B54" s="232" t="s">
        <v>363</v>
      </c>
      <c r="C54" s="228"/>
      <c r="D54" s="221"/>
    </row>
    <row r="55" spans="2:4" ht="12.75">
      <c r="B55" s="233"/>
      <c r="C55" s="234" t="s">
        <v>47</v>
      </c>
      <c r="D55" s="234">
        <f>D50+D51+D52+D53+D54</f>
        <v>70</v>
      </c>
    </row>
    <row r="57" ht="12.75">
      <c r="D57" s="1" t="s">
        <v>241</v>
      </c>
    </row>
    <row r="58" ht="12.75">
      <c r="D58" t="s">
        <v>242</v>
      </c>
    </row>
    <row r="59" ht="12.75">
      <c r="B59" s="1" t="s">
        <v>364</v>
      </c>
    </row>
  </sheetData>
  <sheetProtection/>
  <printOptions/>
  <pageMargins left="0.7" right="0.7" top="0.44" bottom="0.16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8">
      <selection activeCell="C5" sqref="C5"/>
    </sheetView>
  </sheetViews>
  <sheetFormatPr defaultColWidth="9.140625" defaultRowHeight="12.75"/>
  <cols>
    <col min="2" max="2" width="18.00390625" style="0" customWidth="1"/>
    <col min="4" max="4" width="12.140625" style="0" customWidth="1"/>
    <col min="7" max="7" width="12.140625" style="0" customWidth="1"/>
  </cols>
  <sheetData>
    <row r="1" spans="1:7" ht="12.75">
      <c r="A1" s="23"/>
      <c r="B1" s="235" t="s">
        <v>305</v>
      </c>
      <c r="C1" s="23"/>
      <c r="D1" s="23"/>
      <c r="E1" s="23"/>
      <c r="F1" s="23"/>
      <c r="G1" s="23"/>
    </row>
    <row r="2" spans="1:7" ht="12.75">
      <c r="A2" s="23"/>
      <c r="B2" s="235" t="s">
        <v>306</v>
      </c>
      <c r="C2" s="23"/>
      <c r="D2" s="23"/>
      <c r="E2" s="23"/>
      <c r="F2" s="23"/>
      <c r="G2" s="23"/>
    </row>
    <row r="3" spans="1:7" ht="12.75">
      <c r="A3" s="23"/>
      <c r="B3" s="235"/>
      <c r="C3" s="23"/>
      <c r="D3" s="23"/>
      <c r="E3" s="23"/>
      <c r="F3" s="23"/>
      <c r="G3" s="23"/>
    </row>
    <row r="4" spans="1:7" ht="15.75">
      <c r="A4" s="23"/>
      <c r="B4" s="310" t="s">
        <v>365</v>
      </c>
      <c r="C4" s="310"/>
      <c r="D4" s="310"/>
      <c r="E4" s="310"/>
      <c r="F4" s="310"/>
      <c r="G4" s="310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311" t="s">
        <v>98</v>
      </c>
      <c r="B6" s="313" t="s">
        <v>366</v>
      </c>
      <c r="C6" s="311" t="s">
        <v>367</v>
      </c>
      <c r="D6" s="236" t="s">
        <v>368</v>
      </c>
      <c r="E6" s="311" t="s">
        <v>369</v>
      </c>
      <c r="F6" s="311" t="s">
        <v>370</v>
      </c>
      <c r="G6" s="236" t="s">
        <v>368</v>
      </c>
    </row>
    <row r="7" spans="1:7" ht="12.75">
      <c r="A7" s="312"/>
      <c r="B7" s="314"/>
      <c r="C7" s="312"/>
      <c r="D7" s="237">
        <v>41275</v>
      </c>
      <c r="E7" s="312"/>
      <c r="F7" s="312"/>
      <c r="G7" s="237">
        <v>41639</v>
      </c>
    </row>
    <row r="8" spans="1:7" ht="12.75">
      <c r="A8" s="238">
        <v>1</v>
      </c>
      <c r="B8" s="241" t="s">
        <v>33</v>
      </c>
      <c r="C8" s="238"/>
      <c r="D8" s="23">
        <v>24301620</v>
      </c>
      <c r="E8" s="240"/>
      <c r="F8" s="240"/>
      <c r="G8" s="240">
        <f>D8+E8-F8</f>
        <v>24301620</v>
      </c>
    </row>
    <row r="9" spans="1:7" ht="12.75">
      <c r="A9" s="238">
        <v>2</v>
      </c>
      <c r="B9" s="239" t="s">
        <v>371</v>
      </c>
      <c r="C9" s="238"/>
      <c r="D9" s="240"/>
      <c r="E9" s="240"/>
      <c r="F9" s="240"/>
      <c r="G9" s="240">
        <f aca="true" t="shared" si="0" ref="G9:G16">D9+E9-F9</f>
        <v>0</v>
      </c>
    </row>
    <row r="10" spans="1:7" ht="12.75">
      <c r="A10" s="238">
        <v>3</v>
      </c>
      <c r="B10" s="241" t="s">
        <v>372</v>
      </c>
      <c r="C10" s="238"/>
      <c r="D10" s="240">
        <v>3396979</v>
      </c>
      <c r="E10" s="240">
        <v>333831</v>
      </c>
      <c r="F10" s="240">
        <v>120219</v>
      </c>
      <c r="G10" s="240">
        <f t="shared" si="0"/>
        <v>3610591</v>
      </c>
    </row>
    <row r="11" spans="1:7" ht="12.75">
      <c r="A11" s="238">
        <v>4</v>
      </c>
      <c r="B11" s="241" t="s">
        <v>373</v>
      </c>
      <c r="C11" s="238"/>
      <c r="D11" s="240">
        <v>1720500</v>
      </c>
      <c r="E11" s="240">
        <v>4244360</v>
      </c>
      <c r="F11" s="240">
        <v>420000</v>
      </c>
      <c r="G11" s="240">
        <f t="shared" si="0"/>
        <v>5544860</v>
      </c>
    </row>
    <row r="12" spans="1:7" ht="12.75">
      <c r="A12" s="238">
        <v>5</v>
      </c>
      <c r="B12" s="241" t="s">
        <v>374</v>
      </c>
      <c r="C12" s="238"/>
      <c r="D12" s="240">
        <v>612850</v>
      </c>
      <c r="E12" s="242"/>
      <c r="F12" s="240"/>
      <c r="G12" s="240">
        <f t="shared" si="0"/>
        <v>612850</v>
      </c>
    </row>
    <row r="13" spans="1:7" ht="12.75">
      <c r="A13" s="238">
        <v>1</v>
      </c>
      <c r="B13" s="241" t="s">
        <v>375</v>
      </c>
      <c r="C13" s="238"/>
      <c r="D13" s="240">
        <v>553000</v>
      </c>
      <c r="E13" s="240">
        <v>408398</v>
      </c>
      <c r="F13" s="240"/>
      <c r="G13" s="240">
        <f t="shared" si="0"/>
        <v>961398</v>
      </c>
    </row>
    <row r="14" spans="1:7" ht="12.75">
      <c r="A14" s="238">
        <v>2</v>
      </c>
      <c r="B14" s="225"/>
      <c r="C14" s="238"/>
      <c r="D14" s="240"/>
      <c r="E14" s="240"/>
      <c r="F14" s="240"/>
      <c r="G14" s="240">
        <f t="shared" si="0"/>
        <v>0</v>
      </c>
    </row>
    <row r="15" spans="1:7" ht="12.75">
      <c r="A15" s="238">
        <v>3</v>
      </c>
      <c r="B15" s="225"/>
      <c r="C15" s="238"/>
      <c r="D15" s="240"/>
      <c r="E15" s="240"/>
      <c r="F15" s="240"/>
      <c r="G15" s="240">
        <f t="shared" si="0"/>
        <v>0</v>
      </c>
    </row>
    <row r="16" spans="1:7" ht="13.5" thickBot="1">
      <c r="A16" s="243">
        <v>4</v>
      </c>
      <c r="B16" s="244"/>
      <c r="C16" s="243"/>
      <c r="D16" s="245"/>
      <c r="E16" s="245"/>
      <c r="F16" s="245"/>
      <c r="G16" s="245">
        <f t="shared" si="0"/>
        <v>0</v>
      </c>
    </row>
    <row r="17" spans="1:7" ht="13.5" thickBot="1">
      <c r="A17" s="246"/>
      <c r="B17" s="247" t="s">
        <v>376</v>
      </c>
      <c r="C17" s="248"/>
      <c r="D17" s="249">
        <f>SUM(D8:D16)</f>
        <v>30584949</v>
      </c>
      <c r="E17" s="249">
        <f>SUM(E8:E16)</f>
        <v>4986589</v>
      </c>
      <c r="F17" s="249">
        <f>SUM(F8:F16)</f>
        <v>540219</v>
      </c>
      <c r="G17" s="250">
        <f>SUM(G8:G16)</f>
        <v>35031319</v>
      </c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23"/>
      <c r="B19" s="23"/>
      <c r="C19" s="23"/>
      <c r="D19" s="23"/>
      <c r="E19" s="23"/>
      <c r="F19" s="23"/>
      <c r="G19" s="23"/>
    </row>
    <row r="20" spans="1:7" ht="15.75">
      <c r="A20" s="23"/>
      <c r="B20" s="310" t="s">
        <v>377</v>
      </c>
      <c r="C20" s="310"/>
      <c r="D20" s="310"/>
      <c r="E20" s="310"/>
      <c r="F20" s="310"/>
      <c r="G20" s="310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311" t="s">
        <v>98</v>
      </c>
      <c r="B22" s="313" t="s">
        <v>366</v>
      </c>
      <c r="C22" s="311" t="s">
        <v>367</v>
      </c>
      <c r="D22" s="236" t="s">
        <v>368</v>
      </c>
      <c r="E22" s="311" t="s">
        <v>369</v>
      </c>
      <c r="F22" s="311" t="s">
        <v>370</v>
      </c>
      <c r="G22" s="236" t="s">
        <v>368</v>
      </c>
    </row>
    <row r="23" spans="1:7" ht="12.75">
      <c r="A23" s="312"/>
      <c r="B23" s="314"/>
      <c r="C23" s="312"/>
      <c r="D23" s="237">
        <v>41275</v>
      </c>
      <c r="E23" s="312"/>
      <c r="F23" s="312"/>
      <c r="G23" s="237">
        <v>41639</v>
      </c>
    </row>
    <row r="24" spans="1:7" ht="12.75">
      <c r="A24" s="238">
        <v>1</v>
      </c>
      <c r="B24" s="241" t="s">
        <v>33</v>
      </c>
      <c r="C24" s="238"/>
      <c r="D24" s="240"/>
      <c r="E24" s="240"/>
      <c r="F24" s="240"/>
      <c r="G24" s="240">
        <f>D24+E24</f>
        <v>0</v>
      </c>
    </row>
    <row r="25" spans="1:7" ht="12.75">
      <c r="A25" s="238">
        <v>2</v>
      </c>
      <c r="B25" s="241" t="s">
        <v>371</v>
      </c>
      <c r="C25" s="238"/>
      <c r="D25" s="240"/>
      <c r="E25" s="240"/>
      <c r="F25" s="240"/>
      <c r="G25" s="240">
        <f>D25+E25</f>
        <v>0</v>
      </c>
    </row>
    <row r="26" spans="1:7" ht="12.75">
      <c r="A26" s="238">
        <v>3</v>
      </c>
      <c r="B26" s="241" t="s">
        <v>378</v>
      </c>
      <c r="C26" s="238"/>
      <c r="D26" s="240">
        <v>1955076</v>
      </c>
      <c r="E26" s="251">
        <v>323107</v>
      </c>
      <c r="F26" s="240">
        <v>76448</v>
      </c>
      <c r="G26" s="240">
        <f>D26+E26-F26</f>
        <v>2201735</v>
      </c>
    </row>
    <row r="27" spans="1:7" ht="12.75">
      <c r="A27" s="238">
        <v>4</v>
      </c>
      <c r="B27" s="241" t="s">
        <v>373</v>
      </c>
      <c r="C27" s="238"/>
      <c r="D27" s="240">
        <v>1090070</v>
      </c>
      <c r="E27" s="240">
        <v>160813</v>
      </c>
      <c r="F27" s="240"/>
      <c r="G27" s="240">
        <f aca="true" t="shared" si="1" ref="G27:G32">D27+E27-F27</f>
        <v>1250883</v>
      </c>
    </row>
    <row r="28" spans="1:7" ht="12.75">
      <c r="A28" s="238">
        <v>5</v>
      </c>
      <c r="B28" s="241" t="s">
        <v>374</v>
      </c>
      <c r="C28" s="238"/>
      <c r="D28" s="240">
        <v>294606</v>
      </c>
      <c r="E28" s="252">
        <v>65702</v>
      </c>
      <c r="F28" s="240"/>
      <c r="G28" s="240">
        <f t="shared" si="1"/>
        <v>360308</v>
      </c>
    </row>
    <row r="29" spans="1:7" ht="12.75">
      <c r="A29" s="238">
        <v>1</v>
      </c>
      <c r="B29" s="241" t="s">
        <v>375</v>
      </c>
      <c r="C29" s="238"/>
      <c r="D29" s="240">
        <v>330090</v>
      </c>
      <c r="E29" s="240">
        <v>75005</v>
      </c>
      <c r="F29" s="240"/>
      <c r="G29" s="240">
        <f t="shared" si="1"/>
        <v>405095</v>
      </c>
    </row>
    <row r="30" spans="1:7" ht="12.75">
      <c r="A30" s="238">
        <v>2</v>
      </c>
      <c r="B30" s="225"/>
      <c r="C30" s="238"/>
      <c r="D30" s="240"/>
      <c r="E30" s="240"/>
      <c r="F30" s="240"/>
      <c r="G30" s="240">
        <f t="shared" si="1"/>
        <v>0</v>
      </c>
    </row>
    <row r="31" spans="1:7" ht="12.75">
      <c r="A31" s="238">
        <v>3</v>
      </c>
      <c r="B31" s="225"/>
      <c r="C31" s="238"/>
      <c r="D31" s="240"/>
      <c r="E31" s="240"/>
      <c r="F31" s="240"/>
      <c r="G31" s="240">
        <f t="shared" si="1"/>
        <v>0</v>
      </c>
    </row>
    <row r="32" spans="1:7" ht="13.5" thickBot="1">
      <c r="A32" s="243">
        <v>4</v>
      </c>
      <c r="B32" s="244"/>
      <c r="C32" s="243"/>
      <c r="D32" s="245"/>
      <c r="E32" s="245"/>
      <c r="F32" s="245"/>
      <c r="G32" s="240">
        <f t="shared" si="1"/>
        <v>0</v>
      </c>
    </row>
    <row r="33" spans="1:7" ht="13.5" thickBot="1">
      <c r="A33" s="246"/>
      <c r="B33" s="247" t="s">
        <v>376</v>
      </c>
      <c r="C33" s="248"/>
      <c r="D33" s="249">
        <f>SUM(D24:D32)</f>
        <v>3669842</v>
      </c>
      <c r="E33" s="249">
        <f>SUM(E24:E32)</f>
        <v>624627</v>
      </c>
      <c r="F33" s="249">
        <f>SUM(F24:F32)</f>
        <v>76448</v>
      </c>
      <c r="G33" s="250">
        <f>SUM(G24:G32)</f>
        <v>4218021</v>
      </c>
    </row>
    <row r="34" spans="1:7" ht="12.75">
      <c r="A34" s="23"/>
      <c r="B34" s="23"/>
      <c r="C34" s="23"/>
      <c r="D34" s="23"/>
      <c r="E34" s="23"/>
      <c r="F34" s="23"/>
      <c r="G34" s="25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5.75">
      <c r="A36" s="23"/>
      <c r="B36" s="310" t="s">
        <v>379</v>
      </c>
      <c r="C36" s="310"/>
      <c r="D36" s="310"/>
      <c r="E36" s="310"/>
      <c r="F36" s="310"/>
      <c r="G36" s="310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311" t="s">
        <v>98</v>
      </c>
      <c r="B38" s="313" t="s">
        <v>366</v>
      </c>
      <c r="C38" s="311" t="s">
        <v>367</v>
      </c>
      <c r="D38" s="236" t="s">
        <v>368</v>
      </c>
      <c r="E38" s="311" t="s">
        <v>369</v>
      </c>
      <c r="F38" s="311" t="s">
        <v>370</v>
      </c>
      <c r="G38" s="236" t="s">
        <v>368</v>
      </c>
    </row>
    <row r="39" spans="1:7" ht="12.75">
      <c r="A39" s="312"/>
      <c r="B39" s="314"/>
      <c r="C39" s="312"/>
      <c r="D39" s="237">
        <v>41275</v>
      </c>
      <c r="E39" s="312"/>
      <c r="F39" s="312"/>
      <c r="G39" s="237">
        <v>41639</v>
      </c>
    </row>
    <row r="40" spans="1:7" ht="12.75">
      <c r="A40" s="238">
        <v>1</v>
      </c>
      <c r="B40" s="239" t="s">
        <v>33</v>
      </c>
      <c r="C40" s="238"/>
      <c r="D40" s="254">
        <f aca="true" t="shared" si="2" ref="D40:D45">D8-D24</f>
        <v>24301620</v>
      </c>
      <c r="E40" s="240">
        <f>E8-D24</f>
        <v>0</v>
      </c>
      <c r="F40" s="240">
        <f>F8-F24</f>
        <v>0</v>
      </c>
      <c r="G40" s="240">
        <f>D40+E40-F40</f>
        <v>24301620</v>
      </c>
    </row>
    <row r="41" spans="1:7" ht="12.75">
      <c r="A41" s="238">
        <v>2</v>
      </c>
      <c r="B41" s="241" t="s">
        <v>371</v>
      </c>
      <c r="C41" s="238"/>
      <c r="D41" s="255">
        <f t="shared" si="2"/>
        <v>0</v>
      </c>
      <c r="E41" s="240">
        <f>E9-E25</f>
        <v>0</v>
      </c>
      <c r="F41" s="240">
        <f aca="true" t="shared" si="3" ref="F41:F48">F9-F25</f>
        <v>0</v>
      </c>
      <c r="G41" s="240">
        <f>D41+E41-F41</f>
        <v>0</v>
      </c>
    </row>
    <row r="42" spans="1:7" ht="12.75">
      <c r="A42" s="238">
        <v>3</v>
      </c>
      <c r="B42" s="241" t="s">
        <v>378</v>
      </c>
      <c r="C42" s="238"/>
      <c r="D42" s="255">
        <f t="shared" si="2"/>
        <v>1441903</v>
      </c>
      <c r="E42" s="240">
        <f>E10-E26</f>
        <v>10724</v>
      </c>
      <c r="F42" s="240">
        <f t="shared" si="3"/>
        <v>43771</v>
      </c>
      <c r="G42" s="240">
        <f aca="true" t="shared" si="4" ref="G42:G48">D42+E42-F42</f>
        <v>1408856</v>
      </c>
    </row>
    <row r="43" spans="1:7" ht="12.75">
      <c r="A43" s="238">
        <v>4</v>
      </c>
      <c r="B43" s="241" t="s">
        <v>373</v>
      </c>
      <c r="C43" s="238"/>
      <c r="D43" s="255">
        <f t="shared" si="2"/>
        <v>630430</v>
      </c>
      <c r="E43" s="240">
        <f>E11-E27</f>
        <v>4083547</v>
      </c>
      <c r="F43" s="240">
        <f t="shared" si="3"/>
        <v>420000</v>
      </c>
      <c r="G43" s="240">
        <f t="shared" si="4"/>
        <v>4293977</v>
      </c>
    </row>
    <row r="44" spans="1:7" ht="12.75">
      <c r="A44" s="238">
        <v>5</v>
      </c>
      <c r="B44" s="241" t="s">
        <v>374</v>
      </c>
      <c r="C44" s="238"/>
      <c r="D44" s="255">
        <f t="shared" si="2"/>
        <v>318244</v>
      </c>
      <c r="E44" s="240">
        <f>E12-E28</f>
        <v>-65702</v>
      </c>
      <c r="F44" s="240">
        <f t="shared" si="3"/>
        <v>0</v>
      </c>
      <c r="G44" s="240">
        <f t="shared" si="4"/>
        <v>252542</v>
      </c>
    </row>
    <row r="45" spans="1:7" ht="12.75">
      <c r="A45" s="238">
        <v>1</v>
      </c>
      <c r="B45" s="241" t="s">
        <v>375</v>
      </c>
      <c r="C45" s="238"/>
      <c r="D45" s="255">
        <f t="shared" si="2"/>
        <v>222910</v>
      </c>
      <c r="E45" s="240">
        <f>E13-E29</f>
        <v>333393</v>
      </c>
      <c r="F45" s="240">
        <f t="shared" si="3"/>
        <v>0</v>
      </c>
      <c r="G45" s="240">
        <f t="shared" si="4"/>
        <v>556303</v>
      </c>
    </row>
    <row r="46" spans="1:7" ht="12.75">
      <c r="A46" s="238">
        <v>2</v>
      </c>
      <c r="B46" s="241"/>
      <c r="C46" s="238"/>
      <c r="D46" s="240"/>
      <c r="E46" s="240"/>
      <c r="F46" s="240">
        <f t="shared" si="3"/>
        <v>0</v>
      </c>
      <c r="G46" s="240">
        <f t="shared" si="4"/>
        <v>0</v>
      </c>
    </row>
    <row r="47" spans="1:7" ht="12.75">
      <c r="A47" s="238">
        <v>3</v>
      </c>
      <c r="B47" s="225"/>
      <c r="C47" s="238"/>
      <c r="D47" s="240"/>
      <c r="E47" s="240"/>
      <c r="F47" s="240">
        <f t="shared" si="3"/>
        <v>0</v>
      </c>
      <c r="G47" s="240">
        <f t="shared" si="4"/>
        <v>0</v>
      </c>
    </row>
    <row r="48" spans="1:7" ht="13.5" thickBot="1">
      <c r="A48" s="243">
        <v>4</v>
      </c>
      <c r="B48" s="244"/>
      <c r="C48" s="243"/>
      <c r="D48" s="245"/>
      <c r="E48" s="245"/>
      <c r="F48" s="240">
        <f t="shared" si="3"/>
        <v>0</v>
      </c>
      <c r="G48" s="245">
        <f t="shared" si="4"/>
        <v>0</v>
      </c>
    </row>
    <row r="49" spans="1:7" ht="13.5" thickBot="1">
      <c r="A49" s="246"/>
      <c r="B49" s="247" t="s">
        <v>376</v>
      </c>
      <c r="C49" s="248"/>
      <c r="D49" s="249">
        <f>SUM(D40:D48)</f>
        <v>26915107</v>
      </c>
      <c r="E49" s="249">
        <f>SUM(E40:E48)</f>
        <v>4361962</v>
      </c>
      <c r="F49" s="249">
        <f>SUM(F40:F48)</f>
        <v>463771</v>
      </c>
      <c r="G49" s="250">
        <f>SUM(G40:G48)</f>
        <v>30813298</v>
      </c>
    </row>
    <row r="50" spans="1:7" ht="12.75">
      <c r="A50" s="256"/>
      <c r="B50" s="256"/>
      <c r="C50" s="256"/>
      <c r="D50" s="256"/>
      <c r="E50" s="256"/>
      <c r="F50" s="257"/>
      <c r="G50" s="258"/>
    </row>
    <row r="51" spans="1:7" ht="12.75">
      <c r="A51" s="23"/>
      <c r="B51" s="23"/>
      <c r="C51" s="23"/>
      <c r="D51" s="254"/>
      <c r="E51" s="23"/>
      <c r="F51" s="23"/>
      <c r="G51" s="254"/>
    </row>
    <row r="52" spans="1:7" ht="12.75">
      <c r="A52" s="23"/>
      <c r="B52" s="23"/>
      <c r="C52" s="23"/>
      <c r="D52" s="254"/>
      <c r="E52" s="23"/>
      <c r="F52" s="23"/>
      <c r="G52" s="254"/>
    </row>
    <row r="53" spans="1:7" ht="15.75">
      <c r="A53" s="23"/>
      <c r="B53" s="23"/>
      <c r="C53" s="23"/>
      <c r="D53" s="23"/>
      <c r="E53" s="308" t="s">
        <v>241</v>
      </c>
      <c r="F53" s="308"/>
      <c r="G53" s="308"/>
    </row>
    <row r="54" spans="1:7" ht="12.75">
      <c r="A54" s="23"/>
      <c r="B54" s="23"/>
      <c r="C54" s="23"/>
      <c r="D54" s="23"/>
      <c r="E54" s="309" t="s">
        <v>242</v>
      </c>
      <c r="F54" s="309"/>
      <c r="G54" s="309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ARKITEKTE 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DUSHI</dc:creator>
  <cp:keywords/>
  <dc:description/>
  <cp:lastModifiedBy>hasanajm</cp:lastModifiedBy>
  <cp:lastPrinted>2014-03-30T08:33:31Z</cp:lastPrinted>
  <dcterms:created xsi:type="dcterms:W3CDTF">2003-01-22T19:06:21Z</dcterms:created>
  <dcterms:modified xsi:type="dcterms:W3CDTF">2014-05-09T07:19:02Z</dcterms:modified>
  <cp:category/>
  <cp:version/>
  <cp:contentType/>
  <cp:contentStatus/>
</cp:coreProperties>
</file>