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DOKUMENTA TE SISTEMUARA 2020\BILANCE\Bilancet 2022\Vojsava Zenelaj\"/>
    </mc:Choice>
  </mc:AlternateContent>
  <xr:revisionPtr revIDLastSave="0" documentId="13_ncr:1_{CA0707F3-B025-4E9B-BA47-0197E5B5BD8F}" xr6:coauthVersionLast="47" xr6:coauthVersionMax="47" xr10:uidLastSave="{00000000-0000-0000-0000-000000000000}"/>
  <bookViews>
    <workbookView xWindow="-120" yWindow="-120" windowWidth="29040" windowHeight="17640" tabRatio="843" activeTab="3" xr2:uid="{00000000-000D-0000-FFFF-FFFF00000000}"/>
  </bookViews>
  <sheets>
    <sheet name="KP" sheetId="1" r:id="rId1"/>
    <sheet name="A" sheetId="2" r:id="rId2"/>
    <sheet name="P" sheetId="3" r:id="rId3"/>
    <sheet name="R" sheetId="8" r:id="rId4"/>
    <sheet name="CF" sheetId="7" r:id="rId5"/>
    <sheet name="K" sheetId="6" r:id="rId6"/>
    <sheet name="1" sheetId="5" r:id="rId7"/>
    <sheet name="2" sheetId="4" r:id="rId8"/>
    <sheet name="aqt" sheetId="10" r:id="rId9"/>
    <sheet name="inv m" sheetId="11" r:id="rId10"/>
    <sheet name="inv a" sheetId="12" r:id="rId11"/>
    <sheet name="inv llogari bankare" sheetId="17" r:id="rId12"/>
    <sheet name="tr" sheetId="14" r:id="rId13"/>
    <sheet name="SH" sheetId="15" r:id="rId14"/>
    <sheet name="I" sheetId="16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8" l="1"/>
  <c r="E31" i="10"/>
  <c r="E10" i="10"/>
  <c r="E32" i="10" s="1"/>
  <c r="D12" i="16"/>
  <c r="F35" i="15"/>
  <c r="F16" i="14"/>
  <c r="K147" i="4" l="1"/>
  <c r="K151" i="4"/>
  <c r="K167" i="4"/>
  <c r="K157" i="4"/>
  <c r="K68" i="4"/>
  <c r="H27" i="4"/>
  <c r="I26" i="4"/>
  <c r="I23" i="4"/>
  <c r="I21" i="4"/>
  <c r="I20" i="4"/>
  <c r="I19" i="4"/>
  <c r="I15" i="4"/>
  <c r="I14" i="4"/>
  <c r="I13" i="4"/>
  <c r="E13" i="4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H19" i="6"/>
  <c r="H24" i="6" s="1"/>
  <c r="K24" i="6" s="1"/>
  <c r="F26" i="3"/>
  <c r="F13" i="3"/>
  <c r="F8" i="3" s="1"/>
  <c r="D53" i="16"/>
  <c r="F16" i="15"/>
  <c r="F29" i="15"/>
  <c r="F17" i="15" s="1"/>
  <c r="F13" i="14"/>
  <c r="F30" i="14" s="1"/>
  <c r="H13" i="14"/>
  <c r="G13" i="14"/>
  <c r="G36" i="2"/>
  <c r="G34" i="2" s="1"/>
  <c r="G45" i="2" s="1"/>
  <c r="G47" i="3" s="1"/>
  <c r="H36" i="2"/>
  <c r="H34" i="2" s="1"/>
  <c r="G13" i="2"/>
  <c r="G8" i="2" s="1"/>
  <c r="H13" i="2"/>
  <c r="F13" i="2"/>
  <c r="A22" i="17"/>
  <c r="A23" i="17" s="1"/>
  <c r="D24" i="17"/>
  <c r="E20" i="17"/>
  <c r="E18" i="17"/>
  <c r="E17" i="17"/>
  <c r="E16" i="17"/>
  <c r="E24" i="17" s="1"/>
  <c r="E12" i="17"/>
  <c r="E11" i="17"/>
  <c r="E10" i="17"/>
  <c r="E23" i="17"/>
  <c r="A10" i="17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F43" i="3"/>
  <c r="I31" i="8"/>
  <c r="J31" i="8"/>
  <c r="E22" i="8"/>
  <c r="E13" i="8"/>
  <c r="E18" i="8" s="1"/>
  <c r="E24" i="8"/>
  <c r="H26" i="3"/>
  <c r="F9" i="15"/>
  <c r="F7" i="15" s="1"/>
  <c r="G9" i="15"/>
  <c r="F14" i="15"/>
  <c r="G14" i="15"/>
  <c r="F15" i="15"/>
  <c r="G15" i="15"/>
  <c r="G16" i="15"/>
  <c r="E19" i="8" l="1"/>
  <c r="E28" i="8"/>
  <c r="K19" i="6"/>
  <c r="F13" i="15"/>
  <c r="F40" i="15" s="1"/>
  <c r="G13" i="15"/>
  <c r="I27" i="4"/>
  <c r="F41" i="7"/>
  <c r="F43" i="7" s="1"/>
  <c r="E37" i="7"/>
  <c r="E29" i="8" l="1"/>
  <c r="H31" i="8" s="1"/>
  <c r="G28" i="3"/>
  <c r="E32" i="7" s="1"/>
  <c r="G23" i="15" l="1"/>
  <c r="G29" i="15"/>
  <c r="E10" i="7"/>
  <c r="G39" i="15"/>
  <c r="G35" i="15" s="1"/>
  <c r="H10" i="10"/>
  <c r="E21" i="10" s="1"/>
  <c r="E33" i="10" s="1"/>
  <c r="F10" i="2"/>
  <c r="F9" i="2" s="1"/>
  <c r="G7" i="15"/>
  <c r="H9" i="15"/>
  <c r="H7" i="15" s="1"/>
  <c r="H14" i="15"/>
  <c r="H15" i="15"/>
  <c r="H16" i="15"/>
  <c r="H17" i="15"/>
  <c r="H35" i="15"/>
  <c r="G30" i="14"/>
  <c r="D44" i="16"/>
  <c r="H30" i="14"/>
  <c r="F32" i="11"/>
  <c r="H9" i="10"/>
  <c r="E20" i="10" s="1"/>
  <c r="E11" i="10"/>
  <c r="F11" i="10"/>
  <c r="G11" i="10"/>
  <c r="G22" i="10"/>
  <c r="F31" i="10"/>
  <c r="F32" i="10"/>
  <c r="G32" i="10"/>
  <c r="K39" i="4"/>
  <c r="K63" i="4"/>
  <c r="K60" i="4" s="1"/>
  <c r="K74" i="4"/>
  <c r="K77" i="4"/>
  <c r="K97" i="4"/>
  <c r="K130" i="4"/>
  <c r="K141" i="4"/>
  <c r="K143" i="4"/>
  <c r="K145" i="4"/>
  <c r="K149" i="4"/>
  <c r="K153" i="4"/>
  <c r="K175" i="4"/>
  <c r="K183" i="4"/>
  <c r="K189" i="4"/>
  <c r="K191" i="4"/>
  <c r="K193" i="4"/>
  <c r="F24" i="6"/>
  <c r="F34" i="6" s="1"/>
  <c r="C34" i="6"/>
  <c r="E34" i="6"/>
  <c r="G34" i="6"/>
  <c r="G8" i="7"/>
  <c r="G10" i="7"/>
  <c r="G14" i="7"/>
  <c r="G16" i="7"/>
  <c r="G17" i="7"/>
  <c r="G21" i="7"/>
  <c r="G25" i="7"/>
  <c r="G29" i="7" s="1"/>
  <c r="E28" i="7"/>
  <c r="E35" i="7"/>
  <c r="G32" i="7"/>
  <c r="G35" i="7" s="1"/>
  <c r="G37" i="7"/>
  <c r="E17" i="7"/>
  <c r="H13" i="3"/>
  <c r="H8" i="3" s="1"/>
  <c r="H33" i="3"/>
  <c r="H44" i="3"/>
  <c r="H9" i="2"/>
  <c r="F21" i="2"/>
  <c r="E16" i="7" s="1"/>
  <c r="H21" i="2"/>
  <c r="F31" i="2"/>
  <c r="K195" i="4"/>
  <c r="G38" i="7" l="1"/>
  <c r="H8" i="2"/>
  <c r="H45" i="2" s="1"/>
  <c r="H47" i="3" s="1"/>
  <c r="H34" i="3"/>
  <c r="H45" i="3" s="1"/>
  <c r="H11" i="6"/>
  <c r="K11" i="6" s="1"/>
  <c r="G41" i="7"/>
  <c r="G43" i="7" s="1"/>
  <c r="F33" i="10"/>
  <c r="E38" i="7"/>
  <c r="F8" i="2"/>
  <c r="H32" i="10"/>
  <c r="E22" i="10"/>
  <c r="H21" i="10"/>
  <c r="H11" i="10"/>
  <c r="H13" i="15"/>
  <c r="H40" i="15" s="1"/>
  <c r="G17" i="15"/>
  <c r="G40" i="15" s="1"/>
  <c r="F33" i="3"/>
  <c r="G22" i="7"/>
  <c r="G36" i="7" s="1"/>
  <c r="E41" i="7"/>
  <c r="E43" i="7" s="1"/>
  <c r="F36" i="2"/>
  <c r="K106" i="4" s="1"/>
  <c r="E25" i="7" l="1"/>
  <c r="E29" i="7" s="1"/>
  <c r="F34" i="2"/>
  <c r="F45" i="2" s="1"/>
  <c r="K200" i="4"/>
  <c r="K202" i="4" s="1"/>
  <c r="K203" i="4" s="1"/>
  <c r="F22" i="10"/>
  <c r="H20" i="10"/>
  <c r="H22" i="10" s="1"/>
  <c r="G31" i="10"/>
  <c r="H31" i="10" l="1"/>
  <c r="H33" i="10" s="1"/>
  <c r="G33" i="10"/>
  <c r="E8" i="7"/>
  <c r="K197" i="4" l="1"/>
  <c r="E30" i="8"/>
  <c r="E31" i="8" s="1"/>
  <c r="F44" i="3" s="1"/>
  <c r="F34" i="3" l="1"/>
  <c r="F45" i="3" s="1"/>
  <c r="H30" i="6"/>
  <c r="H34" i="6" s="1"/>
  <c r="E21" i="7"/>
  <c r="K52" i="4"/>
  <c r="E14" i="7"/>
  <c r="E22" i="7" l="1"/>
  <c r="E36" i="7" s="1"/>
  <c r="K30" i="6"/>
  <c r="K34" i="6" s="1"/>
  <c r="F47" i="3"/>
</calcChain>
</file>

<file path=xl/sharedStrings.xml><?xml version="1.0" encoding="utf-8"?>
<sst xmlns="http://schemas.openxmlformats.org/spreadsheetml/2006/main" count="978" uniqueCount="551">
  <si>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</si>
  <si>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</si>
  <si>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</si>
  <si>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</si>
  <si>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</si>
  <si>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</si>
  <si>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</si>
  <si>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</si>
  <si>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</si>
  <si>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</si>
  <si>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</si>
  <si>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</si>
  <si>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</si>
  <si>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</si>
  <si>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</si>
  <si>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</si>
  <si>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</si>
  <si>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</si>
  <si>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</si>
  <si>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</si>
  <si>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</si>
  <si>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</si>
  <si>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</si>
  <si>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</si>
  <si>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</si>
  <si>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</si>
  <si>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</si>
  <si>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</si>
  <si>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</si>
  <si>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</si>
  <si>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</si>
  <si>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</si>
  <si>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</si>
  <si>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</si>
  <si>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</si>
  <si>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</si>
  <si>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</si>
  <si>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</si>
  <si>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</si>
  <si>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</si>
  <si>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</si>
  <si>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</si>
  <si>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</si>
  <si>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</si>
  <si>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</si>
  <si>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</si>
  <si>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</si>
  <si>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</si>
  <si>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</si>
  <si>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</si>
  <si>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</si>
  <si>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</si>
  <si>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</si>
  <si>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</si>
  <si>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</si>
  <si>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 xml:space="preserve">Aktive tjera afat gjata materiale 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</si>
  <si>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</si>
  <si>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</si>
  <si>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</si>
  <si>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</si>
  <si>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</si>
  <si>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</si>
  <si>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</si>
  <si>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</si>
  <si>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</si>
  <si>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</si>
  <si>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</si>
  <si>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</si>
  <si>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</si>
  <si>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</si>
  <si>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</si>
  <si>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</si>
  <si>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</si>
  <si>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</si>
  <si>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</si>
  <si>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</si>
  <si>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</si>
  <si>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</si>
  <si>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</si>
  <si>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</si>
  <si>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</si>
  <si>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</si>
  <si>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</si>
  <si>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</si>
  <si>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</si>
  <si>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</si>
  <si>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</si>
  <si>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</si>
  <si>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</si>
  <si>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</si>
  <si>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</si>
  <si>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</si>
  <si>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</si>
  <si>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</si>
  <si>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</si>
  <si>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</si>
  <si>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</si>
  <si>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</si>
  <si>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</si>
  <si>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</si>
  <si>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</si>
  <si>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</si>
  <si>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</si>
  <si>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</si>
  <si>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</si>
  <si>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</si>
  <si>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</si>
  <si>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</si>
  <si>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</si>
  <si>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</si>
  <si>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</si>
  <si>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</si>
  <si>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</si>
  <si>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</si>
  <si>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</si>
  <si>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</si>
  <si>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</si>
  <si>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</si>
  <si>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</si>
  <si>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</si>
  <si>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</si>
  <si>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</si>
  <si>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</si>
  <si>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</si>
  <si>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</si>
  <si>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</si>
  <si>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</si>
  <si>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</si>
  <si>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</si>
  <si>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</si>
  <si>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</si>
  <si>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</si>
  <si>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</si>
  <si>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</si>
  <si>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</si>
  <si>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</si>
  <si>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</si>
  <si>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</si>
  <si>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</si>
  <si>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</si>
  <si>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</si>
  <si>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</si>
  <si>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</si>
  <si>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</si>
  <si>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</si>
  <si>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</si>
  <si>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</si>
  <si>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</si>
  <si>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</si>
  <si>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</si>
  <si>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</si>
  <si>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</si>
  <si>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</si>
  <si>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</si>
  <si>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</si>
  <si>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</si>
  <si>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Nje pasqyre e Konsoliduar</t>
  </si>
  <si>
    <t>Emertimi</t>
  </si>
  <si>
    <t>Kapitali Aksionar qe i perket Aksionereve te Shoqerise Meme</t>
  </si>
  <si>
    <t>Zoterimet e</t>
  </si>
  <si>
    <t xml:space="preserve">Kapitali </t>
  </si>
  <si>
    <t>Primi i</t>
  </si>
  <si>
    <t>Rezervat</t>
  </si>
  <si>
    <t>Rezerva te konvertimit</t>
  </si>
  <si>
    <t xml:space="preserve">Fitimi i </t>
  </si>
  <si>
    <t>TOTALI</t>
  </si>
  <si>
    <t>Aksionereve</t>
  </si>
  <si>
    <t>Aksionar</t>
  </si>
  <si>
    <t>Aksionit</t>
  </si>
  <si>
    <t>Statutore dhe ligjore</t>
  </si>
  <si>
    <t>te monedhave te huaja</t>
  </si>
  <si>
    <t>pa Shperndare</t>
  </si>
  <si>
    <t>te Pakices</t>
  </si>
  <si>
    <t>A</t>
  </si>
  <si>
    <t>Efekti ndryshimeve ne politikat kontabel</t>
  </si>
  <si>
    <t>B</t>
  </si>
  <si>
    <t>Pozicioni i rregulluar</t>
  </si>
  <si>
    <t>Efektet e ndryshimit te kurseve</t>
  </si>
  <si>
    <t>te kembimit gjate konsolidimit</t>
  </si>
  <si>
    <t>Totali i te Ardhurave dhe Shpenzimeve</t>
  </si>
  <si>
    <t>qe nuk jane njohur ne pasqyren e</t>
  </si>
  <si>
    <t>te Ardhurave dhe Shpenzimeve</t>
  </si>
  <si>
    <t xml:space="preserve">Fitimi neto i vitit Financiar </t>
  </si>
  <si>
    <t>Dividentet e paguar</t>
  </si>
  <si>
    <t>Transferime ne rezerven e</t>
  </si>
  <si>
    <t>detyrueshme Statutore</t>
  </si>
  <si>
    <t>Emetimi i Kapitalit Aksionar</t>
  </si>
  <si>
    <t>te kembimit jate konsolidimit</t>
  </si>
  <si>
    <t>Fitimi neto per periudhen kontabel</t>
  </si>
  <si>
    <t>Aksione te thesari te riblera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</si>
  <si>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</si>
  <si>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</si>
  <si>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</si>
  <si>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</si>
  <si>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</si>
  <si>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</si>
  <si>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</si>
  <si>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</si>
  <si>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</si>
  <si>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</si>
  <si>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</si>
  <si>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</si>
  <si>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</si>
  <si>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</si>
  <si>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</si>
  <si>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</si>
  <si>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</si>
  <si>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</si>
  <si>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</si>
  <si>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</si>
  <si>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</si>
  <si>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</si>
  <si>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</si>
  <si>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</si>
  <si>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</si>
  <si>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</si>
  <si>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</si>
  <si>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</si>
  <si>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</si>
  <si>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</si>
  <si>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</si>
  <si>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</si>
  <si>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</si>
  <si>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</si>
  <si>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</si>
  <si>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</si>
  <si>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</si>
  <si>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</si>
  <si>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</si>
  <si>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</si>
  <si>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</si>
  <si>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</si>
  <si>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</si>
  <si>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</si>
  <si>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</si>
  <si>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</si>
  <si>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</si>
  <si>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</si>
  <si>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</si>
  <si>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</si>
  <si>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</si>
  <si>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</si>
  <si>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</si>
  <si>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</si>
  <si>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</si>
  <si>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</si>
  <si>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</si>
  <si>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Totali</t>
  </si>
  <si>
    <t>Shoqeria nuk ka derivative dhe aktive te mbajtura per tregtim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</si>
  <si>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</si>
  <si>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</si>
  <si>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</si>
  <si>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</si>
  <si>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</si>
  <si>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</si>
  <si>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</si>
  <si>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</si>
  <si>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</si>
  <si>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</si>
  <si>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</si>
  <si>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</si>
  <si>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</si>
  <si>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</si>
  <si>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</si>
  <si>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</si>
  <si>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</si>
  <si>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</si>
  <si>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</si>
  <si>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</si>
  <si>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Vlera</t>
  </si>
  <si>
    <t>Makineri,paisje</t>
  </si>
  <si>
    <t>PASIVET  AFATSHKURTRA</t>
  </si>
  <si>
    <t>Fatura mbi 300 mije leke te kontab.</t>
  </si>
  <si>
    <t>PASIVET  AFATGJATA</t>
  </si>
  <si>
    <t xml:space="preserve">KAPITALI </t>
  </si>
  <si>
    <t>●</t>
  </si>
  <si>
    <t>Fitim e Humbje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</si>
  <si>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</si>
  <si>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</si>
  <si>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</si>
  <si>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</si>
  <si>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</si>
  <si>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rregullime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</si>
  <si>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</si>
  <si>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</si>
  <si>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</si>
  <si>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Po</t>
  </si>
  <si>
    <t>provigjon</t>
  </si>
  <si>
    <t>Gjendje</t>
  </si>
  <si>
    <t>Sasia</t>
  </si>
  <si>
    <t>Shtesa</t>
  </si>
  <si>
    <t>Pakesime</t>
  </si>
  <si>
    <t>Ndertime</t>
  </si>
  <si>
    <t>Mjete transporti</t>
  </si>
  <si>
    <t>Makineri,paisje,vegla</t>
  </si>
  <si>
    <t>Administratori</t>
  </si>
  <si>
    <r>
      <t xml:space="preserve">                            </t>
    </r>
    <r>
      <rPr>
        <u/>
        <sz val="12"/>
        <rFont val="Arial"/>
        <family val="2"/>
      </rPr>
      <t xml:space="preserve">  I N V E N T A R I     i   ______Mallrave______ </t>
    </r>
  </si>
  <si>
    <t>Ne leke</t>
  </si>
  <si>
    <t>Artikulli</t>
  </si>
  <si>
    <t>njesi matje</t>
  </si>
  <si>
    <t>Kosto</t>
  </si>
  <si>
    <t>vlera (ne leke)</t>
  </si>
  <si>
    <t xml:space="preserve"> </t>
  </si>
  <si>
    <t>Shuma</t>
  </si>
  <si>
    <t>Per Drejtimin e Shoqerise</t>
  </si>
  <si>
    <t>V.O. Kjo pasqyre plotesohet e vecante per</t>
  </si>
  <si>
    <t>Lende e Pare: Mallrat : Produktin e Gatshem dhe Prodhimin ne Proces</t>
  </si>
  <si>
    <t>Lloji I automjetit</t>
  </si>
  <si>
    <t>Kapaciteti</t>
  </si>
  <si>
    <t>Targa</t>
  </si>
  <si>
    <t>SHUMA</t>
  </si>
  <si>
    <t xml:space="preserve">Perfaqesuesi Personit </t>
  </si>
  <si>
    <t>Pasqyre Nr.1</t>
  </si>
  <si>
    <t>ANEKS STATISTIKOR</t>
  </si>
  <si>
    <t>Numri i</t>
  </si>
  <si>
    <t>Kodi</t>
  </si>
  <si>
    <t>TE ARDHURAT</t>
  </si>
  <si>
    <t>Llogarise</t>
  </si>
  <si>
    <t>Statistikor</t>
  </si>
  <si>
    <t>Shitjet gjithsej (a + b +c )</t>
  </si>
  <si>
    <t>a)</t>
  </si>
  <si>
    <t>Te ardhura nga shitja e Produktit te vet</t>
  </si>
  <si>
    <t>701/702/703</t>
  </si>
  <si>
    <t>b)</t>
  </si>
  <si>
    <t>Te ardhura nga shitja e Shërbimeve</t>
  </si>
  <si>
    <t>c)</t>
  </si>
  <si>
    <t>te ardhura nga shitja e Mallrave</t>
  </si>
  <si>
    <t>Të ardhura nga shitje të tjera (a+b+c)</t>
  </si>
  <si>
    <t>Qeraja</t>
  </si>
  <si>
    <t>Komisione</t>
  </si>
  <si>
    <t>Transport per te tjeret</t>
  </si>
  <si>
    <t>Ndryshimet në inventarin e produkteve të gatshëm e prodhimeve në</t>
  </si>
  <si>
    <t>proçes :</t>
  </si>
  <si>
    <t>Shtesat (+)</t>
  </si>
  <si>
    <t>Pakesimet (-)</t>
  </si>
  <si>
    <t>Prodhimi per qellimet e vet ndermarrjes dhe per kapital :</t>
  </si>
  <si>
    <t>nga i cili: Prodhim i aktiveve afatgjata</t>
  </si>
  <si>
    <t>Të ardhura nga grantet (Subvencione)</t>
  </si>
  <si>
    <t>Të tjera</t>
  </si>
  <si>
    <t>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</si>
  <si>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</si>
  <si>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</si>
  <si>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</si>
  <si>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</si>
  <si>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</si>
  <si>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>Blerje/shpenzime materiale dhe materiale të tjera</t>
  </si>
  <si>
    <t>601+602</t>
  </si>
  <si>
    <t>Ndryshimet e gjëndjeve të Materialeve (+/-)</t>
  </si>
  <si>
    <t>Mallra të blera</t>
  </si>
  <si>
    <t>605/1</t>
  </si>
  <si>
    <t>d)</t>
  </si>
  <si>
    <t>Ndryshimet e gjëndjeve të Mallrave (+/-)</t>
  </si>
  <si>
    <t>e)</t>
  </si>
  <si>
    <t>Shpenzime per sherbime</t>
  </si>
  <si>
    <t>605/2</t>
  </si>
  <si>
    <t>Shpenzime per personelin (a+b)</t>
  </si>
  <si>
    <t>a-</t>
  </si>
  <si>
    <t>b-</t>
  </si>
  <si>
    <t>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</si>
  <si>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</si>
  <si>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</si>
  <si>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</si>
  <si>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</si>
  <si>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Mirembajtje dhe riparime</t>
  </si>
  <si>
    <t>Shpenzime për Siguracione</t>
  </si>
  <si>
    <t>f)</t>
  </si>
  <si>
    <t>g)</t>
  </si>
  <si>
    <t>Sherbime të tjera</t>
  </si>
  <si>
    <t>h)</t>
  </si>
  <si>
    <t>i)</t>
  </si>
  <si>
    <t>Shpenzime per publicitet, reklama</t>
  </si>
  <si>
    <t>j)</t>
  </si>
  <si>
    <t>Transferime, udhetime, dieta</t>
  </si>
  <si>
    <t>k)</t>
  </si>
  <si>
    <t>Shpenzime postare dhe telekomunikacioni</t>
  </si>
  <si>
    <t>l)</t>
  </si>
  <si>
    <t>Shpenzime transporti</t>
  </si>
  <si>
    <t>per Blerje</t>
  </si>
  <si>
    <t>per shitje</t>
  </si>
  <si>
    <t>m)</t>
  </si>
  <si>
    <t>Shpenzime per sherbime bankare</t>
  </si>
  <si>
    <t>Tatime dhe taksa (a+b+c+d)</t>
  </si>
  <si>
    <t>Taksa dhe tarifa doganore</t>
  </si>
  <si>
    <t>Taksa dhe tarifa vendore</t>
  </si>
  <si>
    <t>II)</t>
  </si>
  <si>
    <t>Totali i shpenzimeve II=(1+2+3+4+5)</t>
  </si>
  <si>
    <t>Informatë:</t>
  </si>
  <si>
    <t>Numri mesatar i te punesuarve</t>
  </si>
  <si>
    <t>Investimet</t>
  </si>
  <si>
    <t>Shtimi i aseteve fikse</t>
  </si>
  <si>
    <t>nga te cilat: asete te reja</t>
  </si>
  <si>
    <t>Pakesimi i aseteve fikse</t>
  </si>
  <si>
    <t>nga te cilat shitja e aseteve ekzistuese</t>
  </si>
  <si>
    <t>NIPT</t>
  </si>
  <si>
    <t>SUBJEKTI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</si>
  <si>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</si>
  <si>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</si>
  <si>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</si>
  <si>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</si>
  <si>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</si>
  <si>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</si>
  <si>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</si>
  <si>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</si>
  <si>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</si>
  <si>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</si>
  <si>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</si>
  <si>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</si>
  <si>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</si>
  <si>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</si>
  <si>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</si>
  <si>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</si>
  <si>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</si>
  <si>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</si>
  <si>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</si>
  <si>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</si>
  <si>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</si>
  <si>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</si>
  <si>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</si>
  <si>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</si>
  <si>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</si>
  <si>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</si>
  <si>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</si>
  <si>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</si>
  <si>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</si>
  <si>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</si>
  <si>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</si>
  <si>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</si>
  <si>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</si>
  <si>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</si>
  <si>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</si>
  <si>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</si>
  <si>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</si>
  <si>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</si>
  <si>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</si>
  <si>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</si>
  <si>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</si>
  <si>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</si>
  <si>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</si>
  <si>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</si>
  <si>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</si>
  <si>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</si>
  <si>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</si>
  <si>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</si>
  <si>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</si>
  <si>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</si>
  <si>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</si>
  <si>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</si>
  <si>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</si>
  <si>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</si>
  <si>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</si>
  <si>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Në Lekë</t>
  </si>
  <si>
    <t>shpenzime te periudhave te ardhshme</t>
  </si>
  <si>
    <t>leke</t>
  </si>
  <si>
    <t xml:space="preserve">Telefoni </t>
  </si>
  <si>
    <t>Nuk ka</t>
  </si>
  <si>
    <t xml:space="preserve">Shoqeria   </t>
  </si>
  <si>
    <t>Adresa   Tirane</t>
  </si>
  <si>
    <t xml:space="preserve">Aktiviteti. </t>
  </si>
  <si>
    <t xml:space="preserve">Emri i Njesise Ekonomike </t>
  </si>
  <si>
    <t>Emri i Njesise Ekonomike</t>
  </si>
  <si>
    <t xml:space="preserve">Shoqeria </t>
  </si>
  <si>
    <t xml:space="preserve">Shoqeria  </t>
  </si>
  <si>
    <t xml:space="preserve">Tatimpaguesi . </t>
  </si>
  <si>
    <t xml:space="preserve">NIPT   </t>
  </si>
  <si>
    <t xml:space="preserve">Tirane </t>
  </si>
  <si>
    <t xml:space="preserve"> "  Vojsava Zenelaj "  person fizik</t>
  </si>
  <si>
    <t xml:space="preserve"> "  Vojsava Zenelaj  "  person fizik</t>
  </si>
  <si>
    <t xml:space="preserve"> "  Vojsava Zenelaj   " </t>
  </si>
  <si>
    <t xml:space="preserve"> "  Vojsava Zenelaj  " </t>
  </si>
  <si>
    <t xml:space="preserve"> " Vojsava Zenelaj  " </t>
  </si>
  <si>
    <t xml:space="preserve"> " Vojsava Zenelaj   " </t>
  </si>
  <si>
    <t>L12330004A</t>
  </si>
  <si>
    <t>NIPT  L12330004A</t>
  </si>
  <si>
    <t>Kapitali Pronarit</t>
  </si>
  <si>
    <t>30 Nentor 2011</t>
  </si>
  <si>
    <t xml:space="preserve">TOTALI SHPENZIMEVE </t>
  </si>
  <si>
    <t>Debitore dhe Kreditore te tjere(Parapagime)</t>
  </si>
  <si>
    <t xml:space="preserve">Parapagim per blerje materiale </t>
  </si>
  <si>
    <t xml:space="preserve">Shpenzime interesi banke </t>
  </si>
  <si>
    <t xml:space="preserve">Vojsava Zenelaj </t>
  </si>
  <si>
    <t xml:space="preserve"> "  Vojsava Zenelaj "  Person Fizik</t>
  </si>
  <si>
    <t>CN-626345-11-11</t>
  </si>
  <si>
    <t>Bulevardi Gjergj Fishta, Kulla Nr.2,</t>
  </si>
  <si>
    <t>kati i dyte</t>
  </si>
  <si>
    <t>Tregtim kondeksione me shumice e pakice si dhe prodhimi I tyre</t>
  </si>
  <si>
    <t>(  Vojsava Zenelaj  )</t>
  </si>
  <si>
    <t>Pozicioni me 31 dhjetor 2020</t>
  </si>
  <si>
    <t>Viti 2020</t>
  </si>
  <si>
    <t>Telefoni.</t>
  </si>
  <si>
    <t xml:space="preserve">                                 Inventari i Llogarive Bankare</t>
  </si>
  <si>
    <t>Emertimi bankes</t>
  </si>
  <si>
    <t>Numri I llogarise</t>
  </si>
  <si>
    <t>Shuma.monedh e huaj</t>
  </si>
  <si>
    <t>Shuma Leke</t>
  </si>
  <si>
    <t>BKT ALL</t>
  </si>
  <si>
    <t xml:space="preserve">BKT USD </t>
  </si>
  <si>
    <t>Tatimpaguesi   Vojsava Zenelaj</t>
  </si>
  <si>
    <t>CREDINS BANK LEK</t>
  </si>
  <si>
    <t>OTP BANK LEK</t>
  </si>
  <si>
    <t>AL13213109900001217271</t>
  </si>
  <si>
    <t>OTP BANK EUR</t>
  </si>
  <si>
    <t>AL5821311099001829889</t>
  </si>
  <si>
    <t>OTP BANK USD</t>
  </si>
  <si>
    <t>AL0421311099001871407</t>
  </si>
  <si>
    <t>INTESA SAN PAOLO ALL</t>
  </si>
  <si>
    <t>RAIFFEISEN BANK ALL</t>
  </si>
  <si>
    <t>RAIFFEISEN BANK EUR</t>
  </si>
  <si>
    <t>UNION BANK LEKE</t>
  </si>
  <si>
    <t>Pozicioni me 31 dhjetor 2021</t>
  </si>
  <si>
    <t>Viti 2021</t>
  </si>
  <si>
    <t>FIB BANK euro</t>
  </si>
  <si>
    <t>TIRANA BANK EURO</t>
  </si>
  <si>
    <t>Penalitete e gjoba</t>
  </si>
  <si>
    <t>nj)</t>
  </si>
  <si>
    <t>Tatim mbi qarkullimin dhe Akciza</t>
  </si>
  <si>
    <t>Hartoi</t>
  </si>
  <si>
    <t>Matilda Llajaj</t>
  </si>
  <si>
    <t>Viti   2022</t>
  </si>
  <si>
    <t>31.03.2023</t>
  </si>
  <si>
    <t>01.01.2022</t>
  </si>
  <si>
    <t>31.12.2022</t>
  </si>
  <si>
    <t>Pasqyrat    Financiare    te    Vitit   2022</t>
  </si>
  <si>
    <t>Pasqyra   e   te   Ardhurave   dhe   Shpenzimeve     2022.</t>
  </si>
  <si>
    <t>Pasqyra   e   Fluksit   Monetar  -  Metoda  Indirekte   2022</t>
  </si>
  <si>
    <t>Pasqyra  e  Ndryshimeve  ne  Kapital  2022</t>
  </si>
  <si>
    <t xml:space="preserve"> Inventari i automjeteve ne pronesi te subjektit 2022</t>
  </si>
  <si>
    <t>Viti 2022</t>
  </si>
  <si>
    <t>Aktivet Afatgjata Materiale  me vlere fillestare 2022</t>
  </si>
  <si>
    <t>01/01/2022</t>
  </si>
  <si>
    <t>31/12/2022</t>
  </si>
  <si>
    <t>Vlera Kontabel Neto e A.A.Materiale  2022</t>
  </si>
  <si>
    <t>Amortizimi A.A.Materiale 2022</t>
  </si>
  <si>
    <t>CREDINS BANK USD</t>
  </si>
  <si>
    <t>RAIFFEISEN BANK USD</t>
  </si>
  <si>
    <t>0120-315071-101</t>
  </si>
  <si>
    <t>TIRANA BANK LEK</t>
  </si>
  <si>
    <t>Qira</t>
  </si>
  <si>
    <t>Personel jashte ndermarrjes</t>
  </si>
  <si>
    <t>ll)</t>
  </si>
  <si>
    <t>n)</t>
  </si>
  <si>
    <t>o)</t>
  </si>
  <si>
    <t>Shpenzime per pritje e perfaqesime</t>
  </si>
  <si>
    <t>Te punesuar mesatarisht per vitin 2022 :</t>
  </si>
  <si>
    <t>Pozicioni me 31 dhjetor 2022</t>
  </si>
  <si>
    <t>Arka ne Lek</t>
  </si>
  <si>
    <t>Arka ne Euro</t>
  </si>
  <si>
    <t>Mosperputhja e te Ardhurave te deklaruar ne PASH me permbledhesen e deklarimeve</t>
  </si>
  <si>
    <r>
      <t>te T.V.Sh-se ne masen</t>
    </r>
    <r>
      <rPr>
        <b/>
        <sz val="10"/>
        <color indexed="10"/>
        <rFont val="Arial"/>
        <family val="2"/>
      </rPr>
      <t xml:space="preserve"> 142,470</t>
    </r>
    <r>
      <rPr>
        <b/>
        <sz val="10"/>
        <rFont val="Arial"/>
        <family val="2"/>
      </rPr>
      <t xml:space="preserve"> leke vjen si rezultat I faturimit te deklarimit te paradhenieve </t>
    </r>
  </si>
  <si>
    <t xml:space="preserve"> nga shoqeria D&amp;E shpk.</t>
  </si>
  <si>
    <t xml:space="preserve">Autoveture Kia </t>
  </si>
  <si>
    <t>AA 935 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</si>
</sst>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#,##0.00_);\-#,##0.00"/>
  </numFmts>
  <fonts count="56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9"/>
      <name val="Arial Italic"/>
    </font>
    <font>
      <u/>
      <sz val="9"/>
      <name val="Arial"/>
      <family val="2"/>
    </font>
    <font>
      <sz val="8"/>
      <name val="Arial Italic"/>
    </font>
    <font>
      <u/>
      <sz val="12"/>
      <name val="Times New Roman"/>
      <family val="1"/>
    </font>
    <font>
      <sz val="8.0500000000000007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 Bold"/>
    </font>
    <font>
      <sz val="8"/>
      <color rgb="FF000000"/>
      <name val="Arial Bold Italic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Arial Italic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41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1" fillId="0" borderId="0" xfId="0" applyFont="1"/>
    <xf numFmtId="0" fontId="13" fillId="0" borderId="0" xfId="0" applyFont="1"/>
    <xf numFmtId="0" fontId="44" fillId="2" borderId="0" xfId="0" applyFont="1" applyFill="1"/>
    <xf numFmtId="0" fontId="45" fillId="2" borderId="0" xfId="0" applyFont="1" applyFill="1"/>
    <xf numFmtId="3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3" fillId="2" borderId="5" xfId="0" applyFont="1" applyFill="1" applyBorder="1"/>
    <xf numFmtId="0" fontId="13" fillId="2" borderId="6" xfId="0" applyFont="1" applyFill="1" applyBorder="1"/>
    <xf numFmtId="0" fontId="13" fillId="2" borderId="7" xfId="0" applyFont="1" applyFill="1" applyBorder="1"/>
    <xf numFmtId="0" fontId="12" fillId="2" borderId="8" xfId="0" applyFont="1" applyFill="1" applyBorder="1"/>
    <xf numFmtId="0" fontId="12" fillId="2" borderId="0" xfId="0" applyFont="1" applyFill="1"/>
    <xf numFmtId="0" fontId="10" fillId="2" borderId="9" xfId="0" applyFont="1" applyFill="1" applyBorder="1"/>
    <xf numFmtId="0" fontId="12" fillId="2" borderId="0" xfId="0" applyFont="1" applyFill="1" applyAlignment="1">
      <alignment horizontal="right"/>
    </xf>
    <xf numFmtId="0" fontId="12" fillId="2" borderId="10" xfId="0" applyFont="1" applyFill="1" applyBorder="1"/>
    <xf numFmtId="0" fontId="3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9" xfId="0" applyFont="1" applyFill="1" applyBorder="1" applyAlignment="1">
      <alignment horizontal="center"/>
    </xf>
    <xf numFmtId="14" fontId="12" fillId="2" borderId="9" xfId="0" applyNumberFormat="1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13" fillId="2" borderId="9" xfId="0" applyFont="1" applyFill="1" applyBorder="1"/>
    <xf numFmtId="0" fontId="13" fillId="2" borderId="10" xfId="0" applyFont="1" applyFill="1" applyBorder="1"/>
    <xf numFmtId="0" fontId="46" fillId="2" borderId="0" xfId="0" applyFont="1" applyFill="1"/>
    <xf numFmtId="0" fontId="13" fillId="2" borderId="0" xfId="0" applyFont="1" applyFill="1"/>
    <xf numFmtId="0" fontId="13" fillId="2" borderId="8" xfId="0" applyFont="1" applyFill="1" applyBorder="1"/>
    <xf numFmtId="0" fontId="32" fillId="2" borderId="0" xfId="0" applyFont="1" applyFill="1" applyAlignment="1">
      <alignment horizontal="center"/>
    </xf>
    <xf numFmtId="0" fontId="24" fillId="2" borderId="8" xfId="0" applyFont="1" applyFill="1" applyBorder="1"/>
    <xf numFmtId="49" fontId="12" fillId="2" borderId="0" xfId="0" applyNumberFormat="1" applyFont="1" applyFill="1" applyAlignment="1">
      <alignment horizontal="center"/>
    </xf>
    <xf numFmtId="0" fontId="24" fillId="2" borderId="10" xfId="0" applyFont="1" applyFill="1" applyBorder="1"/>
    <xf numFmtId="0" fontId="4" fillId="2" borderId="0" xfId="0" applyFont="1" applyFill="1"/>
    <xf numFmtId="0" fontId="13" fillId="2" borderId="2" xfId="0" applyFont="1" applyFill="1" applyBorder="1"/>
    <xf numFmtId="0" fontId="13" fillId="2" borderId="11" xfId="0" applyFont="1" applyFill="1" applyBorder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3" fontId="13" fillId="2" borderId="0" xfId="0" applyNumberFormat="1" applyFont="1" applyFill="1"/>
    <xf numFmtId="3" fontId="13" fillId="2" borderId="7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  <xf numFmtId="3" fontId="13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3" fontId="0" fillId="2" borderId="0" xfId="0" applyNumberFormat="1" applyFill="1"/>
    <xf numFmtId="3" fontId="10" fillId="2" borderId="7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3" fontId="10" fillId="2" borderId="12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/>
    </xf>
    <xf numFmtId="164" fontId="13" fillId="2" borderId="13" xfId="0" applyNumberFormat="1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1" fillId="2" borderId="0" xfId="0" applyFont="1" applyFill="1"/>
    <xf numFmtId="0" fontId="10" fillId="2" borderId="1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3" fontId="13" fillId="2" borderId="1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4" xfId="0" applyFont="1" applyFill="1" applyBorder="1"/>
    <xf numFmtId="3" fontId="13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5" fillId="2" borderId="13" xfId="0" applyNumberFormat="1" applyFont="1" applyFill="1" applyBorder="1" applyAlignment="1">
      <alignment vertical="center"/>
    </xf>
    <xf numFmtId="3" fontId="15" fillId="2" borderId="20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3" fontId="15" fillId="2" borderId="14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3" fontId="15" fillId="2" borderId="21" xfId="0" applyNumberFormat="1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vertical="center"/>
    </xf>
    <xf numFmtId="3" fontId="16" fillId="2" borderId="21" xfId="0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horizontal="center" vertical="center"/>
    </xf>
    <xf numFmtId="3" fontId="6" fillId="2" borderId="24" xfId="0" applyNumberFormat="1" applyFont="1" applyFill="1" applyBorder="1" applyAlignment="1">
      <alignment vertical="center"/>
    </xf>
    <xf numFmtId="3" fontId="15" fillId="2" borderId="24" xfId="0" applyNumberFormat="1" applyFont="1" applyFill="1" applyBorder="1" applyAlignment="1">
      <alignment vertical="center"/>
    </xf>
    <xf numFmtId="3" fontId="15" fillId="2" borderId="22" xfId="0" applyNumberFormat="1" applyFont="1" applyFill="1" applyBorder="1" applyAlignment="1">
      <alignment vertical="center"/>
    </xf>
    <xf numFmtId="3" fontId="15" fillId="2" borderId="25" xfId="0" applyNumberFormat="1" applyFont="1" applyFill="1" applyBorder="1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6" fillId="2" borderId="8" xfId="0" applyFont="1" applyFill="1" applyBorder="1"/>
    <xf numFmtId="0" fontId="18" fillId="2" borderId="26" xfId="0" applyFont="1" applyFill="1" applyBorder="1" applyAlignment="1">
      <alignment horizontal="center"/>
    </xf>
    <xf numFmtId="0" fontId="6" fillId="2" borderId="27" xfId="0" applyFont="1" applyFill="1" applyBorder="1"/>
    <xf numFmtId="0" fontId="6" fillId="2" borderId="10" xfId="0" applyFont="1" applyFill="1" applyBorder="1"/>
    <xf numFmtId="0" fontId="6" fillId="2" borderId="28" xfId="0" applyFont="1" applyFill="1" applyBorder="1"/>
    <xf numFmtId="0" fontId="6" fillId="2" borderId="29" xfId="0" applyFont="1" applyFill="1" applyBorder="1"/>
    <xf numFmtId="0" fontId="6" fillId="2" borderId="30" xfId="0" applyFont="1" applyFill="1" applyBorder="1"/>
    <xf numFmtId="0" fontId="6" fillId="2" borderId="31" xfId="0" applyFont="1" applyFill="1" applyBorder="1"/>
    <xf numFmtId="0" fontId="0" fillId="2" borderId="8" xfId="0" applyFill="1" applyBorder="1"/>
    <xf numFmtId="0" fontId="0" fillId="2" borderId="10" xfId="0" applyFill="1" applyBorder="1"/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2" borderId="8" xfId="0" applyFont="1" applyFill="1" applyBorder="1"/>
    <xf numFmtId="0" fontId="1" fillId="2" borderId="10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165" fontId="39" fillId="2" borderId="6" xfId="1" applyNumberFormat="1" applyFont="1" applyFill="1" applyBorder="1"/>
    <xf numFmtId="165" fontId="39" fillId="2" borderId="0" xfId="1" applyNumberFormat="1" applyFont="1" applyFill="1"/>
    <xf numFmtId="0" fontId="17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17" fillId="2" borderId="0" xfId="1" applyNumberFormat="1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9" fillId="2" borderId="29" xfId="0" applyFont="1" applyFill="1" applyBorder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1" xfId="0" applyFill="1" applyBorder="1"/>
    <xf numFmtId="0" fontId="24" fillId="2" borderId="1" xfId="0" applyFont="1" applyFill="1" applyBorder="1"/>
    <xf numFmtId="0" fontId="13" fillId="2" borderId="1" xfId="0" applyFont="1" applyFill="1" applyBorder="1"/>
    <xf numFmtId="0" fontId="6" fillId="2" borderId="1" xfId="0" applyFont="1" applyFill="1" applyBorder="1"/>
    <xf numFmtId="0" fontId="6" fillId="2" borderId="0" xfId="0" applyFont="1" applyFill="1"/>
    <xf numFmtId="165" fontId="6" fillId="2" borderId="0" xfId="1" applyNumberFormat="1" applyFont="1" applyFill="1"/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5" fontId="12" fillId="2" borderId="0" xfId="1" applyNumberFormat="1" applyFont="1" applyFill="1"/>
    <xf numFmtId="0" fontId="0" fillId="2" borderId="3" xfId="0" applyFill="1" applyBorder="1"/>
    <xf numFmtId="165" fontId="39" fillId="2" borderId="3" xfId="1" applyNumberFormat="1" applyFont="1" applyFill="1" applyBorder="1"/>
    <xf numFmtId="0" fontId="24" fillId="2" borderId="0" xfId="0" applyFont="1" applyFill="1"/>
    <xf numFmtId="165" fontId="13" fillId="2" borderId="0" xfId="1" applyNumberFormat="1" applyFont="1" applyFill="1"/>
    <xf numFmtId="165" fontId="24" fillId="2" borderId="0" xfId="1" applyNumberFormat="1" applyFont="1" applyFill="1"/>
    <xf numFmtId="165" fontId="1" fillId="2" borderId="1" xfId="1" applyNumberFormat="1" applyFill="1" applyBorder="1" applyAlignment="1">
      <alignment vertical="center"/>
    </xf>
    <xf numFmtId="0" fontId="13" fillId="2" borderId="0" xfId="0" applyFont="1" applyFill="1" applyAlignment="1">
      <alignment horizontal="left"/>
    </xf>
    <xf numFmtId="165" fontId="25" fillId="2" borderId="1" xfId="1" applyNumberFormat="1" applyFont="1" applyFill="1" applyBorder="1" applyAlignment="1">
      <alignment vertical="center"/>
    </xf>
    <xf numFmtId="165" fontId="10" fillId="2" borderId="0" xfId="1" applyNumberFormat="1" applyFont="1" applyFill="1"/>
    <xf numFmtId="0" fontId="20" fillId="2" borderId="0" xfId="0" applyFont="1" applyFill="1" applyAlignment="1">
      <alignment horizontal="right" vertical="center"/>
    </xf>
    <xf numFmtId="165" fontId="39" fillId="2" borderId="0" xfId="1" applyNumberFormat="1" applyFont="1" applyFill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23" fillId="2" borderId="0" xfId="0" applyFont="1" applyFill="1"/>
    <xf numFmtId="165" fontId="39" fillId="2" borderId="0" xfId="1" applyNumberFormat="1" applyFont="1" applyFill="1" applyAlignment="1">
      <alignment vertical="center"/>
    </xf>
    <xf numFmtId="0" fontId="23" fillId="2" borderId="0" xfId="0" applyFont="1" applyFill="1" applyAlignment="1">
      <alignment horizontal="center"/>
    </xf>
    <xf numFmtId="165" fontId="6" fillId="2" borderId="1" xfId="1" applyNumberFormat="1" applyFont="1" applyFill="1" applyBorder="1"/>
    <xf numFmtId="3" fontId="6" fillId="2" borderId="1" xfId="0" applyNumberFormat="1" applyFont="1" applyFill="1" applyBorder="1"/>
    <xf numFmtId="3" fontId="0" fillId="2" borderId="1" xfId="0" applyNumberFormat="1" applyFill="1" applyBorder="1"/>
    <xf numFmtId="0" fontId="20" fillId="2" borderId="0" xfId="0" applyFont="1" applyFill="1" applyAlignment="1">
      <alignment horizontal="center"/>
    </xf>
    <xf numFmtId="0" fontId="20" fillId="2" borderId="0" xfId="0" applyFont="1" applyFill="1"/>
    <xf numFmtId="0" fontId="26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165" fontId="7" fillId="2" borderId="0" xfId="1" applyNumberFormat="1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0" fillId="2" borderId="32" xfId="0" applyFill="1" applyBorder="1"/>
    <xf numFmtId="0" fontId="0" fillId="2" borderId="33" xfId="0" applyFill="1" applyBorder="1" applyAlignment="1">
      <alignment horizontal="center"/>
    </xf>
    <xf numFmtId="0" fontId="0" fillId="2" borderId="33" xfId="0" applyFill="1" applyBorder="1"/>
    <xf numFmtId="165" fontId="39" fillId="2" borderId="33" xfId="1" applyNumberFormat="1" applyFont="1" applyFill="1" applyBorder="1"/>
    <xf numFmtId="0" fontId="0" fillId="2" borderId="34" xfId="0" applyFill="1" applyBorder="1"/>
    <xf numFmtId="49" fontId="12" fillId="2" borderId="0" xfId="0" applyNumberFormat="1" applyFont="1" applyFill="1"/>
    <xf numFmtId="0" fontId="13" fillId="2" borderId="14" xfId="0" applyFont="1" applyFill="1" applyBorder="1" applyAlignment="1">
      <alignment horizontal="center"/>
    </xf>
    <xf numFmtId="49" fontId="12" fillId="2" borderId="14" xfId="0" applyNumberFormat="1" applyFont="1" applyFill="1" applyBorder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2" fillId="2" borderId="15" xfId="0" applyNumberFormat="1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/>
    <xf numFmtId="1" fontId="6" fillId="2" borderId="1" xfId="0" applyNumberFormat="1" applyFont="1" applyFill="1" applyBorder="1"/>
    <xf numFmtId="49" fontId="35" fillId="2" borderId="1" xfId="0" applyNumberFormat="1" applyFont="1" applyFill="1" applyBorder="1"/>
    <xf numFmtId="1" fontId="35" fillId="2" borderId="1" xfId="0" applyNumberFormat="1" applyFont="1" applyFill="1" applyBorder="1"/>
    <xf numFmtId="49" fontId="35" fillId="2" borderId="6" xfId="0" applyNumberFormat="1" applyFont="1" applyFill="1" applyBorder="1"/>
    <xf numFmtId="1" fontId="35" fillId="2" borderId="6" xfId="0" applyNumberFormat="1" applyFont="1" applyFill="1" applyBorder="1"/>
    <xf numFmtId="1" fontId="35" fillId="2" borderId="0" xfId="0" applyNumberFormat="1" applyFont="1" applyFill="1"/>
    <xf numFmtId="49" fontId="34" fillId="2" borderId="0" xfId="0" applyNumberFormat="1" applyFont="1" applyFill="1" applyAlignment="1">
      <alignment horizontal="center"/>
    </xf>
    <xf numFmtId="49" fontId="34" fillId="2" borderId="14" xfId="0" applyNumberFormat="1" applyFont="1" applyFill="1" applyBorder="1"/>
    <xf numFmtId="49" fontId="6" fillId="2" borderId="14" xfId="0" applyNumberFormat="1" applyFont="1" applyFill="1" applyBorder="1"/>
    <xf numFmtId="49" fontId="6" fillId="2" borderId="15" xfId="0" applyNumberFormat="1" applyFont="1" applyFill="1" applyBorder="1"/>
    <xf numFmtId="49" fontId="12" fillId="2" borderId="15" xfId="0" applyNumberFormat="1" applyFont="1" applyFill="1" applyBorder="1"/>
    <xf numFmtId="0" fontId="13" fillId="2" borderId="15" xfId="0" applyFont="1" applyFill="1" applyBorder="1"/>
    <xf numFmtId="0" fontId="13" fillId="2" borderId="12" xfId="0" applyFont="1" applyFill="1" applyBorder="1"/>
    <xf numFmtId="165" fontId="13" fillId="2" borderId="1" xfId="1" applyNumberFormat="1" applyFont="1" applyFill="1" applyBorder="1"/>
    <xf numFmtId="49" fontId="35" fillId="2" borderId="0" xfId="0" applyNumberFormat="1" applyFont="1" applyFill="1"/>
    <xf numFmtId="49" fontId="34" fillId="2" borderId="0" xfId="0" applyNumberFormat="1" applyFont="1" applyFill="1"/>
    <xf numFmtId="1" fontId="13" fillId="2" borderId="0" xfId="0" applyNumberFormat="1" applyFont="1" applyFill="1"/>
    <xf numFmtId="165" fontId="6" fillId="2" borderId="1" xfId="0" applyNumberFormat="1" applyFont="1" applyFill="1" applyBorder="1"/>
    <xf numFmtId="0" fontId="28" fillId="2" borderId="0" xfId="0" applyFont="1" applyFill="1"/>
    <xf numFmtId="0" fontId="2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vertical="center"/>
    </xf>
    <xf numFmtId="166" fontId="37" fillId="2" borderId="1" xfId="0" applyNumberFormat="1" applyFont="1" applyFill="1" applyBorder="1" applyAlignment="1">
      <alignment horizontal="right" vertical="center"/>
    </xf>
    <xf numFmtId="3" fontId="24" fillId="2" borderId="1" xfId="0" applyNumberFormat="1" applyFont="1" applyFill="1" applyBorder="1"/>
    <xf numFmtId="3" fontId="24" fillId="2" borderId="1" xfId="0" applyNumberFormat="1" applyFont="1" applyFill="1" applyBorder="1" applyAlignment="1">
      <alignment horizontal="right"/>
    </xf>
    <xf numFmtId="3" fontId="27" fillId="2" borderId="1" xfId="0" applyNumberFormat="1" applyFont="1" applyFill="1" applyBorder="1"/>
    <xf numFmtId="0" fontId="29" fillId="2" borderId="1" xfId="0" applyFont="1" applyFill="1" applyBorder="1" applyAlignment="1">
      <alignment horizontal="center" vertical="center"/>
    </xf>
    <xf numFmtId="0" fontId="0" fillId="2" borderId="13" xfId="0" applyFill="1" applyBorder="1"/>
    <xf numFmtId="0" fontId="10" fillId="2" borderId="3" xfId="0" applyFont="1" applyFill="1" applyBorder="1"/>
    <xf numFmtId="0" fontId="30" fillId="2" borderId="0" xfId="0" applyFont="1" applyFill="1"/>
    <xf numFmtId="49" fontId="47" fillId="2" borderId="0" xfId="0" applyNumberFormat="1" applyFont="1" applyFill="1"/>
    <xf numFmtId="49" fontId="48" fillId="2" borderId="0" xfId="0" applyNumberFormat="1" applyFont="1" applyFill="1"/>
    <xf numFmtId="49" fontId="49" fillId="2" borderId="0" xfId="0" applyNumberFormat="1" applyFont="1" applyFill="1"/>
    <xf numFmtId="49" fontId="49" fillId="2" borderId="14" xfId="0" applyNumberFormat="1" applyFont="1" applyFill="1" applyBorder="1"/>
    <xf numFmtId="49" fontId="49" fillId="2" borderId="12" xfId="0" applyNumberFormat="1" applyFont="1" applyFill="1" applyBorder="1"/>
    <xf numFmtId="1" fontId="48" fillId="2" borderId="1" xfId="0" applyNumberFormat="1" applyFont="1" applyFill="1" applyBorder="1"/>
    <xf numFmtId="3" fontId="50" fillId="2" borderId="1" xfId="0" applyNumberFormat="1" applyFont="1" applyFill="1" applyBorder="1"/>
    <xf numFmtId="49" fontId="51" fillId="2" borderId="1" xfId="0" applyNumberFormat="1" applyFont="1" applyFill="1" applyBorder="1"/>
    <xf numFmtId="1" fontId="51" fillId="2" borderId="1" xfId="0" applyNumberFormat="1" applyFont="1" applyFill="1" applyBorder="1"/>
    <xf numFmtId="1" fontId="52" fillId="2" borderId="1" xfId="0" applyNumberFormat="1" applyFont="1" applyFill="1" applyBorder="1"/>
    <xf numFmtId="49" fontId="51" fillId="2" borderId="14" xfId="0" applyNumberFormat="1" applyFont="1" applyFill="1" applyBorder="1"/>
    <xf numFmtId="1" fontId="51" fillId="2" borderId="14" xfId="0" applyNumberFormat="1" applyFont="1" applyFill="1" applyBorder="1"/>
    <xf numFmtId="0" fontId="0" fillId="2" borderId="14" xfId="0" applyFill="1" applyBorder="1"/>
    <xf numFmtId="1" fontId="48" fillId="2" borderId="14" xfId="0" applyNumberFormat="1" applyFont="1" applyFill="1" applyBorder="1"/>
    <xf numFmtId="49" fontId="48" fillId="2" borderId="6" xfId="0" applyNumberFormat="1" applyFont="1" applyFill="1" applyBorder="1"/>
    <xf numFmtId="0" fontId="0" fillId="2" borderId="12" xfId="0" applyFill="1" applyBorder="1"/>
    <xf numFmtId="49" fontId="48" fillId="2" borderId="9" xfId="0" applyNumberFormat="1" applyFont="1" applyFill="1" applyBorder="1"/>
    <xf numFmtId="1" fontId="48" fillId="2" borderId="2" xfId="0" applyNumberFormat="1" applyFont="1" applyFill="1" applyBorder="1"/>
    <xf numFmtId="1" fontId="51" fillId="2" borderId="2" xfId="0" applyNumberFormat="1" applyFont="1" applyFill="1" applyBorder="1"/>
    <xf numFmtId="49" fontId="48" fillId="2" borderId="1" xfId="0" applyNumberFormat="1" applyFont="1" applyFill="1" applyBorder="1"/>
    <xf numFmtId="1" fontId="49" fillId="2" borderId="1" xfId="0" applyNumberFormat="1" applyFont="1" applyFill="1" applyBorder="1"/>
    <xf numFmtId="49" fontId="52" fillId="2" borderId="1" xfId="0" applyNumberFormat="1" applyFont="1" applyFill="1" applyBorder="1"/>
    <xf numFmtId="165" fontId="43" fillId="2" borderId="1" xfId="1" applyNumberFormat="1" applyFont="1" applyFill="1" applyBorder="1"/>
    <xf numFmtId="3" fontId="38" fillId="2" borderId="0" xfId="0" applyNumberFormat="1" applyFont="1" applyFill="1" applyAlignment="1">
      <alignment horizontal="right" vertical="center"/>
    </xf>
    <xf numFmtId="49" fontId="48" fillId="2" borderId="0" xfId="0" applyNumberFormat="1" applyFont="1" applyFill="1" applyAlignment="1">
      <alignment horizontal="center"/>
    </xf>
    <xf numFmtId="49" fontId="53" fillId="2" borderId="1" xfId="0" applyNumberFormat="1" applyFont="1" applyFill="1" applyBorder="1"/>
    <xf numFmtId="49" fontId="54" fillId="2" borderId="1" xfId="0" applyNumberFormat="1" applyFont="1" applyFill="1" applyBorder="1"/>
    <xf numFmtId="0" fontId="19" fillId="2" borderId="0" xfId="0" applyFont="1" applyFill="1" applyAlignment="1">
      <alignment horizontal="left" vertical="center"/>
    </xf>
    <xf numFmtId="165" fontId="13" fillId="2" borderId="0" xfId="2" applyNumberFormat="1" applyFont="1" applyFill="1"/>
    <xf numFmtId="0" fontId="41" fillId="2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/>
    </xf>
    <xf numFmtId="43" fontId="24" fillId="2" borderId="1" xfId="2" applyFont="1" applyFill="1" applyBorder="1"/>
    <xf numFmtId="165" fontId="24" fillId="2" borderId="0" xfId="2" applyNumberFormat="1" applyFont="1" applyFill="1"/>
    <xf numFmtId="43" fontId="24" fillId="2" borderId="0" xfId="0" applyNumberFormat="1" applyFont="1" applyFill="1"/>
    <xf numFmtId="0" fontId="27" fillId="2" borderId="0" xfId="0" applyFont="1" applyFill="1"/>
    <xf numFmtId="43" fontId="24" fillId="2" borderId="1" xfId="2" applyFont="1" applyFill="1" applyBorder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10" fillId="3" borderId="3" xfId="0" applyFont="1" applyFill="1" applyBorder="1"/>
    <xf numFmtId="3" fontId="0" fillId="3" borderId="1" xfId="0" applyNumberFormat="1" applyFill="1" applyBorder="1"/>
    <xf numFmtId="0" fontId="29" fillId="2" borderId="0" xfId="0" applyFont="1" applyFill="1"/>
    <xf numFmtId="3" fontId="13" fillId="0" borderId="1" xfId="0" applyNumberFormat="1" applyFont="1" applyBorder="1" applyAlignment="1">
      <alignment vertical="center"/>
    </xf>
    <xf numFmtId="49" fontId="51" fillId="2" borderId="13" xfId="0" applyNumberFormat="1" applyFont="1" applyFill="1" applyBorder="1" applyAlignment="1">
      <alignment horizontal="left"/>
    </xf>
    <xf numFmtId="49" fontId="51" fillId="2" borderId="4" xfId="0" applyNumberFormat="1" applyFont="1" applyFill="1" applyBorder="1" applyAlignment="1">
      <alignment horizontal="left"/>
    </xf>
    <xf numFmtId="3" fontId="13" fillId="0" borderId="14" xfId="0" applyNumberFormat="1" applyFont="1" applyBorder="1" applyAlignment="1">
      <alignment horizontal="center" vertical="center"/>
    </xf>
    <xf numFmtId="165" fontId="43" fillId="0" borderId="1" xfId="1" applyNumberFormat="1" applyFont="1" applyFill="1" applyBorder="1"/>
    <xf numFmtId="3" fontId="38" fillId="0" borderId="1" xfId="0" applyNumberFormat="1" applyFont="1" applyBorder="1" applyAlignment="1">
      <alignment horizontal="right" vertical="center"/>
    </xf>
    <xf numFmtId="165" fontId="42" fillId="2" borderId="1" xfId="1" applyNumberFormat="1" applyFont="1" applyFill="1" applyBorder="1"/>
    <xf numFmtId="3" fontId="10" fillId="2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4" xfId="0" applyNumberFormat="1" applyFont="1" applyFill="1" applyBorder="1" applyAlignment="1">
      <alignment horizontal="center" vertical="center"/>
    </xf>
    <xf numFmtId="165" fontId="43" fillId="0" borderId="1" xfId="1" applyNumberFormat="1" applyFont="1" applyFill="1" applyBorder="1" applyAlignment="1">
      <alignment horizontal="right"/>
    </xf>
    <xf numFmtId="165" fontId="0" fillId="2" borderId="1" xfId="1" applyNumberFormat="1" applyFont="1" applyFill="1" applyBorder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49" fontId="29" fillId="0" borderId="1" xfId="0" applyNumberFormat="1" applyFont="1" applyBorder="1" applyAlignment="1">
      <alignment horizontal="center"/>
    </xf>
    <xf numFmtId="43" fontId="24" fillId="0" borderId="1" xfId="2" applyFont="1" applyFill="1" applyBorder="1"/>
    <xf numFmtId="43" fontId="24" fillId="0" borderId="1" xfId="2" applyFont="1" applyFill="1" applyBorder="1" applyAlignment="1">
      <alignment horizontal="right"/>
    </xf>
    <xf numFmtId="3" fontId="24" fillId="0" borderId="1" xfId="0" applyNumberFormat="1" applyFont="1" applyBorder="1"/>
    <xf numFmtId="3" fontId="24" fillId="0" borderId="1" xfId="0" applyNumberFormat="1" applyFont="1" applyBorder="1" applyAlignment="1">
      <alignment horizontal="right"/>
    </xf>
    <xf numFmtId="0" fontId="0" fillId="0" borderId="13" xfId="0" applyBorder="1"/>
    <xf numFmtId="0" fontId="0" fillId="0" borderId="3" xfId="0" applyBorder="1"/>
    <xf numFmtId="0" fontId="10" fillId="0" borderId="3" xfId="0" applyFont="1" applyBorder="1"/>
    <xf numFmtId="3" fontId="0" fillId="0" borderId="1" xfId="0" applyNumberFormat="1" applyBorder="1"/>
    <xf numFmtId="0" fontId="10" fillId="0" borderId="0" xfId="0" applyFont="1"/>
    <xf numFmtId="0" fontId="31" fillId="2" borderId="8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1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2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3" fontId="13" fillId="2" borderId="12" xfId="0" applyNumberFormat="1" applyFont="1" applyFill="1" applyBorder="1" applyAlignment="1">
      <alignment horizontal="center" vertical="center"/>
    </xf>
    <xf numFmtId="3" fontId="15" fillId="2" borderId="14" xfId="0" applyNumberFormat="1" applyFont="1" applyFill="1" applyBorder="1" applyAlignment="1">
      <alignment horizontal="center" vertical="center"/>
    </xf>
    <xf numFmtId="3" fontId="15" fillId="2" borderId="12" xfId="0" applyNumberFormat="1" applyFont="1" applyFill="1" applyBorder="1" applyAlignment="1">
      <alignment horizontal="center" vertical="center"/>
    </xf>
    <xf numFmtId="3" fontId="15" fillId="2" borderId="15" xfId="0" applyNumberFormat="1" applyFont="1" applyFill="1" applyBorder="1" applyAlignment="1">
      <alignment horizontal="center" vertical="center"/>
    </xf>
    <xf numFmtId="3" fontId="15" fillId="2" borderId="21" xfId="0" applyNumberFormat="1" applyFont="1" applyFill="1" applyBorder="1" applyAlignment="1">
      <alignment horizontal="center" vertical="center"/>
    </xf>
    <xf numFmtId="3" fontId="15" fillId="2" borderId="43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49" fontId="33" fillId="2" borderId="9" xfId="0" applyNumberFormat="1" applyFont="1" applyFill="1" applyBorder="1" applyAlignment="1">
      <alignment horizontal="left"/>
    </xf>
    <xf numFmtId="49" fontId="34" fillId="2" borderId="0" xfId="0" applyNumberFormat="1" applyFont="1" applyFill="1" applyAlignment="1">
      <alignment horizontal="center"/>
    </xf>
    <xf numFmtId="0" fontId="24" fillId="2" borderId="1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left"/>
    </xf>
    <xf numFmtId="49" fontId="51" fillId="2" borderId="1" xfId="0" applyNumberFormat="1" applyFont="1" applyFill="1" applyBorder="1" applyAlignment="1">
      <alignment horizontal="center"/>
    </xf>
    <xf numFmtId="49" fontId="48" fillId="2" borderId="14" xfId="0" applyNumberFormat="1" applyFont="1" applyFill="1" applyBorder="1" applyAlignment="1">
      <alignment horizontal="center" vertical="center"/>
    </xf>
    <xf numFmtId="49" fontId="48" fillId="2" borderId="12" xfId="0" applyNumberFormat="1" applyFont="1" applyFill="1" applyBorder="1" applyAlignment="1">
      <alignment horizontal="center" vertical="center"/>
    </xf>
    <xf numFmtId="49" fontId="48" fillId="2" borderId="1" xfId="0" applyNumberFormat="1" applyFont="1" applyFill="1" applyBorder="1" applyAlignment="1">
      <alignment horizontal="center"/>
    </xf>
    <xf numFmtId="49" fontId="49" fillId="2" borderId="3" xfId="0" applyNumberFormat="1" applyFont="1" applyFill="1" applyBorder="1" applyAlignment="1">
      <alignment horizontal="center"/>
    </xf>
    <xf numFmtId="49" fontId="49" fillId="2" borderId="4" xfId="0" applyNumberFormat="1" applyFont="1" applyFill="1" applyBorder="1" applyAlignment="1">
      <alignment horizontal="center"/>
    </xf>
    <xf numFmtId="49" fontId="51" fillId="2" borderId="14" xfId="0" applyNumberFormat="1" applyFont="1" applyFill="1" applyBorder="1" applyAlignment="1">
      <alignment horizontal="center"/>
    </xf>
    <xf numFmtId="49" fontId="52" fillId="2" borderId="13" xfId="0" applyNumberFormat="1" applyFont="1" applyFill="1" applyBorder="1" applyAlignment="1">
      <alignment horizontal="left"/>
    </xf>
    <xf numFmtId="49" fontId="52" fillId="2" borderId="4" xfId="0" applyNumberFormat="1" applyFont="1" applyFill="1" applyBorder="1" applyAlignment="1">
      <alignment horizontal="left"/>
    </xf>
    <xf numFmtId="49" fontId="51" fillId="2" borderId="13" xfId="0" applyNumberFormat="1" applyFont="1" applyFill="1" applyBorder="1" applyAlignment="1">
      <alignment horizontal="left"/>
    </xf>
    <xf numFmtId="49" fontId="51" fillId="2" borderId="4" xfId="0" applyNumberFormat="1" applyFont="1" applyFill="1" applyBorder="1" applyAlignment="1">
      <alignment horizontal="left"/>
    </xf>
    <xf numFmtId="49" fontId="48" fillId="2" borderId="13" xfId="0" applyNumberFormat="1" applyFont="1" applyFill="1" applyBorder="1" applyAlignment="1">
      <alignment horizontal="left"/>
    </xf>
    <xf numFmtId="49" fontId="48" fillId="2" borderId="4" xfId="0" applyNumberFormat="1" applyFont="1" applyFill="1" applyBorder="1" applyAlignment="1">
      <alignment horizontal="left"/>
    </xf>
    <xf numFmtId="49" fontId="49" fillId="2" borderId="5" xfId="0" applyNumberFormat="1" applyFont="1" applyFill="1" applyBorder="1" applyAlignment="1">
      <alignment horizontal="center"/>
    </xf>
    <xf numFmtId="49" fontId="49" fillId="2" borderId="7" xfId="0" applyNumberFormat="1" applyFont="1" applyFill="1" applyBorder="1" applyAlignment="1">
      <alignment horizontal="center"/>
    </xf>
    <xf numFmtId="49" fontId="49" fillId="2" borderId="2" xfId="0" applyNumberFormat="1" applyFont="1" applyFill="1" applyBorder="1" applyAlignment="1">
      <alignment horizontal="center"/>
    </xf>
    <xf numFmtId="49" fontId="49" fillId="2" borderId="1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819150</xdr:colOff>
      <xdr:row>223</xdr:row>
      <xdr:rowOff>9525</xdr:rowOff>
    </xdr:from>
    <xdr:to>
      <xdr:col>10</xdr:col>
      <xdr:colOff>95250</xdr:colOff>
      <xdr:row>229</xdr:row>
      <xdr:rowOff>76200</xdr:rowOff>
    </xdr:to>
    <xdr:pic>
      <xdr:nvPicPr>
        <xdr:cNvPr id="1178" name="Picture 2">
          <a:extLst>
            <a:ext uri="{FF2B5EF4-FFF2-40B4-BE49-F238E27FC236}">
              <a16:creationId xmlns:a16="http://schemas.microsoft.com/office/drawing/2014/main" id="{574311CD-8828-4558-8A20-996F9D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7376100"/>
          <a:ext cx="30480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222</xdr:row>
      <xdr:rowOff>184974</xdr:rowOff>
    </xdr:from>
    <xdr:to>
      <xdr:col>5</xdr:col>
      <xdr:colOff>933450</xdr:colOff>
      <xdr:row>229</xdr:row>
      <xdr:rowOff>145859</xdr:rowOff>
    </xdr:to>
    <xdr:pic>
      <xdr:nvPicPr>
        <xdr:cNvPr id="1179" name="Picture 2">
          <a:extLst>
            <a:ext uri="{FF2B5EF4-FFF2-40B4-BE49-F238E27FC236}">
              <a16:creationId xmlns:a16="http://schemas.microsoft.com/office/drawing/2014/main" id="{D69E340C-7D12-4EC6-ACA3-A7B7A34B1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7684899"/>
          <a:ext cx="2133600" cy="1294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36</xdr:row>
      <xdr:rowOff>66675</xdr:rowOff>
    </xdr:from>
    <xdr:to>
      <xdr:col>8</xdr:col>
      <xdr:colOff>526632</xdr:colOff>
      <xdr:row>42</xdr:row>
      <xdr:rowOff>28575</xdr:rowOff>
    </xdr:to>
    <xdr:pic>
      <xdr:nvPicPr>
        <xdr:cNvPr id="6278" name="Picture 2">
          <a:extLst>
            <a:ext uri="{FF2B5EF4-FFF2-40B4-BE49-F238E27FC236}">
              <a16:creationId xmlns:a16="http://schemas.microsoft.com/office/drawing/2014/main" id="{14E77B4D-0A42-41D8-AD68-906A93924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5438775"/>
          <a:ext cx="2345907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35</xdr:row>
      <xdr:rowOff>57150</xdr:rowOff>
    </xdr:from>
    <xdr:to>
      <xdr:col>6</xdr:col>
      <xdr:colOff>180975</xdr:colOff>
      <xdr:row>40</xdr:row>
      <xdr:rowOff>47625</xdr:rowOff>
    </xdr:to>
    <xdr:pic>
      <xdr:nvPicPr>
        <xdr:cNvPr id="10374" name="Picture 2">
          <a:extLst>
            <a:ext uri="{FF2B5EF4-FFF2-40B4-BE49-F238E27FC236}">
              <a16:creationId xmlns:a16="http://schemas.microsoft.com/office/drawing/2014/main" id="{FD0AAB73-D5F7-47EA-A8B9-A387BEED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8105775"/>
          <a:ext cx="1876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31</xdr:row>
      <xdr:rowOff>104775</xdr:rowOff>
    </xdr:from>
    <xdr:to>
      <xdr:col>4</xdr:col>
      <xdr:colOff>706891</xdr:colOff>
      <xdr:row>37</xdr:row>
      <xdr:rowOff>104775</xdr:rowOff>
    </xdr:to>
    <xdr:pic>
      <xdr:nvPicPr>
        <xdr:cNvPr id="11398" name="Picture 2">
          <a:extLst>
            <a:ext uri="{FF2B5EF4-FFF2-40B4-BE49-F238E27FC236}">
              <a16:creationId xmlns:a16="http://schemas.microsoft.com/office/drawing/2014/main" id="{2020BBDE-F377-4E6C-B1BC-65EBA59C0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8477250"/>
          <a:ext cx="227851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33</xdr:row>
      <xdr:rowOff>0</xdr:rowOff>
    </xdr:from>
    <xdr:to>
      <xdr:col>7</xdr:col>
      <xdr:colOff>187325</xdr:colOff>
      <xdr:row>39</xdr:row>
      <xdr:rowOff>95250</xdr:rowOff>
    </xdr:to>
    <xdr:pic>
      <xdr:nvPicPr>
        <xdr:cNvPr id="7302" name="Picture 2">
          <a:extLst>
            <a:ext uri="{FF2B5EF4-FFF2-40B4-BE49-F238E27FC236}">
              <a16:creationId xmlns:a16="http://schemas.microsoft.com/office/drawing/2014/main" id="{5B574D34-C755-4EF5-92A2-B4A5BAE53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5391150"/>
          <a:ext cx="2501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48</xdr:row>
      <xdr:rowOff>0</xdr:rowOff>
    </xdr:from>
    <xdr:to>
      <xdr:col>6</xdr:col>
      <xdr:colOff>304800</xdr:colOff>
      <xdr:row>52</xdr:row>
      <xdr:rowOff>152400</xdr:rowOff>
    </xdr:to>
    <xdr:pic>
      <xdr:nvPicPr>
        <xdr:cNvPr id="8326" name="Picture 2">
          <a:extLst>
            <a:ext uri="{FF2B5EF4-FFF2-40B4-BE49-F238E27FC236}">
              <a16:creationId xmlns:a16="http://schemas.microsoft.com/office/drawing/2014/main" id="{F6D96155-FBB3-49EA-B1CE-01CDDA84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848725"/>
          <a:ext cx="1876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247651</xdr:colOff>
      <xdr:row>53</xdr:row>
      <xdr:rowOff>76200</xdr:rowOff>
    </xdr:from>
    <xdr:to>
      <xdr:col>2</xdr:col>
      <xdr:colOff>1752601</xdr:colOff>
      <xdr:row>57</xdr:row>
      <xdr:rowOff>70205</xdr:rowOff>
    </xdr:to>
    <xdr:pic>
      <xdr:nvPicPr>
        <xdr:cNvPr id="12422" name="Picture 2">
          <a:extLst>
            <a:ext uri="{FF2B5EF4-FFF2-40B4-BE49-F238E27FC236}">
              <a16:creationId xmlns:a16="http://schemas.microsoft.com/office/drawing/2014/main" id="{B6D1370F-4C71-40E8-8AAE-CCA51EDD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8458200"/>
          <a:ext cx="1504950" cy="641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%20TE%20SISTEMUARA%202020/BILANCE/Bilancet%202021/VOJSAVA/VOJSAVA%20ZENELAJ%202020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"/>
      <sheetName val="A"/>
      <sheetName val="P"/>
      <sheetName val="R"/>
      <sheetName val="CF"/>
      <sheetName val="K"/>
      <sheetName val="1"/>
      <sheetName val="2"/>
      <sheetName val="aqt"/>
      <sheetName val="inv m"/>
      <sheetName val="inv a"/>
      <sheetName val="inv llogari bankare"/>
      <sheetName val="tr"/>
      <sheetName val="SH"/>
      <sheetName val="I"/>
    </sheetNames>
    <sheetDataSet>
      <sheetData sheetId="0"/>
      <sheetData sheetId="1"/>
      <sheetData sheetId="2"/>
      <sheetData sheetId="3"/>
      <sheetData sheetId="4">
        <row r="14">
          <cell r="E14">
            <v>-6299470</v>
          </cell>
        </row>
        <row r="16">
          <cell r="E16">
            <v>3624262</v>
          </cell>
        </row>
        <row r="17">
          <cell r="E17">
            <v>122676</v>
          </cell>
        </row>
        <row r="25">
          <cell r="E25">
            <v>1075685</v>
          </cell>
        </row>
        <row r="32">
          <cell r="E32">
            <v>6325972</v>
          </cell>
        </row>
        <row r="37">
          <cell r="E37">
            <v>7176216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workbookViewId="0">
      <selection activeCell="Q39" sqref="Q39"/>
    </sheetView>
  </sheetViews>
  <sheetFormatPr defaultRowHeight="12.75" x14ac:dyDescent="0.2"/>
  <cols>
    <col min="1" max="1" width="1.5703125" style="14" customWidth="1"/>
    <col min="2" max="2" width="7.85546875" style="14" customWidth="1"/>
    <col min="3" max="3" width="5.28515625" style="14" customWidth="1"/>
    <col min="4" max="4" width="9.42578125" style="14" customWidth="1"/>
    <col min="5" max="5" width="28.5703125" style="14" customWidth="1"/>
    <col min="6" max="6" width="10" style="14" customWidth="1"/>
    <col min="7" max="7" width="18.5703125" style="14" customWidth="1"/>
    <col min="8" max="8" width="7.5703125" style="14" customWidth="1"/>
    <col min="9" max="9" width="0.85546875" style="14" customWidth="1"/>
    <col min="10" max="10" width="9.140625" style="14" customWidth="1"/>
    <col min="11" max="16384" width="9.140625" style="14"/>
  </cols>
  <sheetData>
    <row r="1" spans="1:8" ht="6.75" customHeight="1" x14ac:dyDescent="0.2"/>
    <row r="2" spans="1:8" x14ac:dyDescent="0.2">
      <c r="A2" s="15"/>
      <c r="B2" s="16"/>
      <c r="C2" s="16"/>
      <c r="D2" s="16"/>
      <c r="E2" s="16"/>
      <c r="F2" s="16"/>
      <c r="G2" s="16"/>
      <c r="H2" s="17"/>
    </row>
    <row r="3" spans="1:8" s="23" customFormat="1" ht="14.1" customHeight="1" x14ac:dyDescent="0.25">
      <c r="A3" s="18"/>
      <c r="B3" s="19" t="s">
        <v>0</v>
      </c>
      <c r="C3" s="19"/>
      <c r="D3" s="19"/>
      <c r="E3" s="20" t="s">
        <v>480</v>
      </c>
      <c r="F3" s="21"/>
      <c r="G3" s="5"/>
      <c r="H3" s="22"/>
    </row>
    <row r="4" spans="1:8" s="23" customFormat="1" ht="14.1" customHeight="1" x14ac:dyDescent="0.2">
      <c r="A4" s="18"/>
      <c r="B4" s="19" t="s">
        <v>1</v>
      </c>
      <c r="C4" s="19"/>
      <c r="D4" s="19"/>
      <c r="E4" s="328" t="s">
        <v>471</v>
      </c>
      <c r="F4" s="328"/>
      <c r="G4" s="24"/>
      <c r="H4" s="22"/>
    </row>
    <row r="5" spans="1:8" s="23" customFormat="1" ht="14.1" customHeight="1" x14ac:dyDescent="0.2">
      <c r="A5" s="18"/>
      <c r="B5" s="19" t="s">
        <v>2</v>
      </c>
      <c r="C5" s="19"/>
      <c r="D5" s="19"/>
      <c r="E5" s="19" t="s">
        <v>482</v>
      </c>
      <c r="F5" s="19" t="s">
        <v>483</v>
      </c>
      <c r="H5" s="22"/>
    </row>
    <row r="6" spans="1:8" s="23" customFormat="1" ht="14.1" customHeight="1" x14ac:dyDescent="0.2">
      <c r="A6" s="18"/>
      <c r="B6" s="19"/>
      <c r="C6" s="19"/>
      <c r="D6" s="19"/>
      <c r="E6" s="19"/>
      <c r="F6" s="19"/>
      <c r="G6" s="25" t="s">
        <v>464</v>
      </c>
      <c r="H6" s="22"/>
    </row>
    <row r="7" spans="1:8" s="23" customFormat="1" ht="14.1" customHeight="1" x14ac:dyDescent="0.2">
      <c r="A7" s="18"/>
      <c r="B7" s="19" t="s">
        <v>3</v>
      </c>
      <c r="C7" s="19"/>
      <c r="D7" s="19"/>
      <c r="E7" s="26" t="s">
        <v>474</v>
      </c>
      <c r="F7" s="24"/>
      <c r="G7" s="19"/>
      <c r="H7" s="22"/>
    </row>
    <row r="8" spans="1:8" s="23" customFormat="1" ht="14.1" customHeight="1" x14ac:dyDescent="0.25">
      <c r="A8" s="18"/>
      <c r="B8" s="19" t="s">
        <v>4</v>
      </c>
      <c r="C8" s="19"/>
      <c r="D8" s="19"/>
      <c r="E8" s="27" t="s">
        <v>481</v>
      </c>
      <c r="F8" s="24"/>
      <c r="G8" s="19"/>
      <c r="H8" s="22"/>
    </row>
    <row r="9" spans="1:8" s="23" customFormat="1" ht="14.1" customHeight="1" x14ac:dyDescent="0.2">
      <c r="A9" s="18"/>
      <c r="B9" s="19"/>
      <c r="C9" s="19"/>
      <c r="D9" s="19"/>
      <c r="E9" s="19"/>
      <c r="F9" s="19"/>
      <c r="G9" s="19"/>
      <c r="H9" s="22"/>
    </row>
    <row r="10" spans="1:8" s="23" customFormat="1" ht="14.1" customHeight="1" x14ac:dyDescent="0.2">
      <c r="A10" s="18"/>
      <c r="B10" s="19" t="s">
        <v>5</v>
      </c>
      <c r="C10" s="19"/>
      <c r="D10" s="19"/>
      <c r="E10" s="28" t="s">
        <v>484</v>
      </c>
      <c r="F10" s="28"/>
      <c r="G10" s="28"/>
      <c r="H10" s="29"/>
    </row>
    <row r="11" spans="1:8" s="23" customFormat="1" ht="14.1" customHeight="1" x14ac:dyDescent="0.2">
      <c r="A11" s="18"/>
      <c r="B11" s="19"/>
      <c r="C11" s="19"/>
      <c r="D11" s="19"/>
      <c r="E11" s="30"/>
      <c r="F11" s="16"/>
      <c r="G11" s="16"/>
      <c r="H11" s="29"/>
    </row>
    <row r="12" spans="1:8" s="23" customFormat="1" ht="14.1" customHeight="1" x14ac:dyDescent="0.2">
      <c r="A12" s="18"/>
      <c r="B12" s="19"/>
      <c r="C12" s="19"/>
      <c r="D12" s="19"/>
      <c r="E12" s="30"/>
      <c r="F12" s="31"/>
      <c r="G12" s="31"/>
      <c r="H12" s="29"/>
    </row>
    <row r="13" spans="1:8" x14ac:dyDescent="0.2">
      <c r="A13" s="32"/>
      <c r="B13" s="31"/>
      <c r="C13" s="31"/>
      <c r="D13" s="31"/>
      <c r="E13" s="31"/>
      <c r="F13" s="31"/>
      <c r="G13" s="31"/>
      <c r="H13" s="29"/>
    </row>
    <row r="14" spans="1:8" x14ac:dyDescent="0.2">
      <c r="A14" s="32"/>
      <c r="B14" s="31"/>
      <c r="C14" s="31"/>
      <c r="D14" s="31"/>
      <c r="E14" s="31"/>
      <c r="F14" s="31"/>
      <c r="G14" s="31"/>
      <c r="H14" s="29"/>
    </row>
    <row r="15" spans="1:8" x14ac:dyDescent="0.2">
      <c r="A15" s="32"/>
      <c r="B15" s="31"/>
      <c r="C15" s="31"/>
      <c r="D15" s="31"/>
      <c r="E15" s="31"/>
      <c r="F15" s="31"/>
      <c r="G15" s="31"/>
      <c r="H15" s="29"/>
    </row>
    <row r="16" spans="1:8" x14ac:dyDescent="0.2">
      <c r="A16" s="32"/>
      <c r="B16" s="31"/>
      <c r="C16" s="31"/>
      <c r="D16" s="31"/>
      <c r="E16" s="31"/>
      <c r="F16" s="31"/>
      <c r="G16" s="31"/>
      <c r="H16" s="29"/>
    </row>
    <row r="17" spans="1:8" x14ac:dyDescent="0.2">
      <c r="A17" s="32"/>
      <c r="B17" s="31"/>
      <c r="C17" s="31"/>
      <c r="D17" s="31"/>
      <c r="F17" s="31"/>
      <c r="G17" s="31"/>
      <c r="H17" s="29"/>
    </row>
    <row r="18" spans="1:8" x14ac:dyDescent="0.2">
      <c r="A18" s="32"/>
      <c r="B18" s="31"/>
      <c r="C18" s="31"/>
      <c r="D18" s="31"/>
      <c r="F18" s="31"/>
      <c r="G18" s="31"/>
      <c r="H18" s="29"/>
    </row>
    <row r="19" spans="1:8" x14ac:dyDescent="0.2">
      <c r="A19" s="32"/>
      <c r="B19" s="31"/>
      <c r="C19" s="31"/>
      <c r="D19" s="31"/>
      <c r="F19" s="31"/>
      <c r="G19" s="31"/>
      <c r="H19" s="29"/>
    </row>
    <row r="20" spans="1:8" x14ac:dyDescent="0.2">
      <c r="A20" s="32"/>
      <c r="B20" s="31"/>
      <c r="C20" s="31"/>
      <c r="D20" s="31"/>
      <c r="F20" s="31"/>
      <c r="G20" s="31"/>
      <c r="H20" s="29"/>
    </row>
    <row r="21" spans="1:8" x14ac:dyDescent="0.2">
      <c r="A21" s="32"/>
      <c r="B21" s="31"/>
      <c r="C21" s="31"/>
      <c r="D21" s="31"/>
      <c r="E21" s="31"/>
      <c r="F21" s="31"/>
      <c r="G21" s="31"/>
      <c r="H21" s="29"/>
    </row>
    <row r="22" spans="1:8" x14ac:dyDescent="0.2">
      <c r="A22" s="32"/>
      <c r="B22" s="31"/>
      <c r="C22" s="31"/>
      <c r="D22" s="31"/>
      <c r="E22" s="31"/>
      <c r="F22" s="31"/>
      <c r="G22" s="31"/>
      <c r="H22" s="29"/>
    </row>
    <row r="23" spans="1:8" x14ac:dyDescent="0.2">
      <c r="A23" s="32"/>
      <c r="B23" s="31"/>
      <c r="C23" s="31"/>
      <c r="D23" s="31"/>
      <c r="E23" s="31"/>
      <c r="F23" s="31"/>
      <c r="G23" s="31"/>
      <c r="H23" s="29"/>
    </row>
    <row r="24" spans="1:8" x14ac:dyDescent="0.2">
      <c r="A24" s="32"/>
      <c r="B24" s="31"/>
      <c r="C24" s="31"/>
      <c r="D24" s="31"/>
      <c r="E24" s="31"/>
      <c r="F24" s="31"/>
      <c r="G24" s="31"/>
      <c r="H24" s="29"/>
    </row>
    <row r="25" spans="1:8" ht="33.75" x14ac:dyDescent="0.5">
      <c r="A25" s="324" t="s">
        <v>6</v>
      </c>
      <c r="B25" s="325"/>
      <c r="C25" s="325"/>
      <c r="D25" s="325"/>
      <c r="E25" s="325"/>
      <c r="F25" s="325"/>
      <c r="G25" s="325"/>
      <c r="H25" s="326"/>
    </row>
    <row r="26" spans="1:8" x14ac:dyDescent="0.2">
      <c r="A26" s="32"/>
      <c r="B26" s="327" t="s">
        <v>7</v>
      </c>
      <c r="C26" s="327"/>
      <c r="D26" s="327"/>
      <c r="E26" s="327"/>
      <c r="F26" s="327"/>
      <c r="G26" s="327"/>
      <c r="H26" s="29"/>
    </row>
    <row r="27" spans="1:8" x14ac:dyDescent="0.2">
      <c r="A27" s="32"/>
      <c r="B27" s="327" t="s">
        <v>8</v>
      </c>
      <c r="C27" s="327"/>
      <c r="D27" s="327"/>
      <c r="E27" s="327"/>
      <c r="F27" s="327"/>
      <c r="G27" s="327"/>
      <c r="H27" s="29"/>
    </row>
    <row r="28" spans="1:8" x14ac:dyDescent="0.2">
      <c r="A28" s="32"/>
      <c r="B28" s="31"/>
      <c r="C28" s="31"/>
      <c r="D28" s="31"/>
      <c r="E28" s="31"/>
      <c r="F28" s="31"/>
      <c r="G28" s="31"/>
      <c r="H28" s="29"/>
    </row>
    <row r="29" spans="1:8" x14ac:dyDescent="0.2">
      <c r="A29" s="32"/>
      <c r="B29" s="31"/>
      <c r="C29" s="31"/>
      <c r="D29" s="31"/>
      <c r="E29" s="31"/>
      <c r="F29" s="31"/>
      <c r="G29" s="31"/>
      <c r="H29" s="29"/>
    </row>
    <row r="30" spans="1:8" ht="33.75" x14ac:dyDescent="0.5">
      <c r="A30" s="32"/>
      <c r="B30" s="31"/>
      <c r="C30" s="31"/>
      <c r="D30" s="31"/>
      <c r="E30" s="33" t="s">
        <v>517</v>
      </c>
      <c r="F30" s="31"/>
      <c r="G30" s="31"/>
      <c r="H30" s="29"/>
    </row>
    <row r="31" spans="1:8" x14ac:dyDescent="0.2">
      <c r="A31" s="32"/>
      <c r="B31" s="31"/>
      <c r="C31" s="31"/>
      <c r="D31" s="31"/>
      <c r="E31" s="31"/>
      <c r="F31" s="31"/>
      <c r="G31" s="31"/>
      <c r="H31" s="29"/>
    </row>
    <row r="32" spans="1:8" x14ac:dyDescent="0.2">
      <c r="A32" s="32"/>
      <c r="B32" s="31"/>
      <c r="C32" s="31"/>
      <c r="D32" s="31"/>
      <c r="E32" s="31"/>
      <c r="F32" s="31"/>
      <c r="G32" s="31"/>
      <c r="H32" s="29"/>
    </row>
    <row r="33" spans="1:8" x14ac:dyDescent="0.2">
      <c r="A33" s="32"/>
      <c r="B33" s="31"/>
      <c r="C33" s="31"/>
      <c r="D33" s="31"/>
      <c r="E33" s="31"/>
      <c r="F33" s="31"/>
      <c r="G33" s="31"/>
      <c r="H33" s="29"/>
    </row>
    <row r="34" spans="1:8" x14ac:dyDescent="0.2">
      <c r="A34" s="32"/>
      <c r="B34" s="31"/>
      <c r="C34" s="31"/>
      <c r="D34" s="31"/>
      <c r="E34" s="31"/>
      <c r="F34" s="31"/>
      <c r="G34" s="31"/>
      <c r="H34" s="29"/>
    </row>
    <row r="35" spans="1:8" x14ac:dyDescent="0.2">
      <c r="A35" s="32"/>
      <c r="B35" s="31"/>
      <c r="C35" s="31"/>
      <c r="D35" s="31"/>
      <c r="E35" s="31"/>
      <c r="F35" s="31"/>
      <c r="G35" s="31"/>
      <c r="H35" s="29"/>
    </row>
    <row r="36" spans="1:8" x14ac:dyDescent="0.2">
      <c r="A36" s="32"/>
      <c r="B36" s="31"/>
      <c r="C36" s="31"/>
      <c r="D36" s="31"/>
      <c r="E36" s="31"/>
      <c r="F36" s="31"/>
      <c r="G36" s="31"/>
      <c r="H36" s="29"/>
    </row>
    <row r="37" spans="1:8" x14ac:dyDescent="0.2">
      <c r="A37" s="32"/>
      <c r="B37" s="31"/>
      <c r="C37" s="31"/>
      <c r="D37" s="31"/>
      <c r="E37" s="31"/>
      <c r="F37" s="31"/>
      <c r="G37" s="31"/>
      <c r="H37" s="29"/>
    </row>
    <row r="38" spans="1:8" x14ac:dyDescent="0.2">
      <c r="A38" s="32"/>
      <c r="B38" s="31"/>
      <c r="C38" s="31"/>
      <c r="D38" s="31"/>
      <c r="E38" s="31"/>
      <c r="F38" s="31"/>
      <c r="G38" s="31"/>
      <c r="H38" s="29"/>
    </row>
    <row r="39" spans="1:8" x14ac:dyDescent="0.2">
      <c r="A39" s="32"/>
      <c r="B39" s="31"/>
      <c r="C39" s="31"/>
      <c r="D39" s="31"/>
      <c r="E39" s="31"/>
      <c r="F39" s="31"/>
      <c r="G39" s="31"/>
      <c r="H39" s="29"/>
    </row>
    <row r="40" spans="1:8" x14ac:dyDescent="0.2">
      <c r="A40" s="32"/>
      <c r="B40" s="31"/>
      <c r="C40" s="31"/>
      <c r="D40" s="31"/>
      <c r="E40" s="31"/>
      <c r="F40" s="31"/>
      <c r="G40" s="31"/>
      <c r="H40" s="29"/>
    </row>
    <row r="41" spans="1:8" x14ac:dyDescent="0.2">
      <c r="A41" s="32"/>
      <c r="B41" s="31"/>
      <c r="C41" s="31"/>
      <c r="D41" s="31"/>
      <c r="E41" s="31"/>
      <c r="F41" s="31"/>
      <c r="G41" s="31"/>
      <c r="H41" s="29"/>
    </row>
    <row r="42" spans="1:8" x14ac:dyDescent="0.2">
      <c r="A42" s="32"/>
      <c r="B42" s="31"/>
      <c r="C42" s="31"/>
      <c r="D42" s="31"/>
      <c r="E42" s="31"/>
      <c r="F42" s="31"/>
      <c r="G42" s="31"/>
      <c r="H42" s="29"/>
    </row>
    <row r="43" spans="1:8" x14ac:dyDescent="0.2">
      <c r="A43" s="32"/>
      <c r="B43" s="31"/>
      <c r="C43" s="31"/>
      <c r="D43" s="31"/>
      <c r="E43" s="31"/>
      <c r="F43" s="31"/>
      <c r="G43" s="31"/>
      <c r="H43" s="29"/>
    </row>
    <row r="44" spans="1:8" x14ac:dyDescent="0.2">
      <c r="A44" s="32"/>
      <c r="B44" s="31"/>
      <c r="C44" s="31"/>
      <c r="D44" s="31"/>
      <c r="E44" s="31"/>
      <c r="F44" s="31"/>
      <c r="G44" s="31"/>
      <c r="H44" s="29"/>
    </row>
    <row r="45" spans="1:8" ht="9" customHeight="1" x14ac:dyDescent="0.2">
      <c r="A45" s="32"/>
      <c r="B45" s="31"/>
      <c r="C45" s="31"/>
      <c r="D45" s="31"/>
      <c r="E45" s="31"/>
      <c r="F45" s="31"/>
      <c r="G45" s="31"/>
      <c r="H45" s="29"/>
    </row>
    <row r="46" spans="1:8" x14ac:dyDescent="0.2">
      <c r="A46" s="32"/>
      <c r="B46" s="31"/>
      <c r="C46" s="31"/>
      <c r="D46" s="31"/>
      <c r="E46" s="31"/>
      <c r="F46" s="31"/>
      <c r="G46" s="31"/>
      <c r="H46" s="29"/>
    </row>
    <row r="47" spans="1:8" x14ac:dyDescent="0.2">
      <c r="A47" s="32"/>
      <c r="B47" s="31"/>
      <c r="C47" s="31"/>
      <c r="D47" s="31"/>
      <c r="E47" s="31"/>
      <c r="F47" s="31"/>
      <c r="G47" s="31"/>
      <c r="H47" s="29"/>
    </row>
    <row r="48" spans="1:8" s="23" customFormat="1" ht="12.95" customHeight="1" x14ac:dyDescent="0.2">
      <c r="A48" s="18"/>
      <c r="B48" s="19" t="s">
        <v>9</v>
      </c>
      <c r="C48" s="19"/>
      <c r="D48" s="19"/>
      <c r="E48" s="19"/>
      <c r="F48" s="19"/>
      <c r="G48" s="24" t="s">
        <v>286</v>
      </c>
      <c r="H48" s="22"/>
    </row>
    <row r="49" spans="1:8" s="23" customFormat="1" ht="12.95" customHeight="1" x14ac:dyDescent="0.2">
      <c r="A49" s="18"/>
      <c r="B49" s="19" t="s">
        <v>10</v>
      </c>
      <c r="C49" s="19"/>
      <c r="D49" s="19"/>
      <c r="E49" s="19"/>
      <c r="F49" s="19"/>
      <c r="G49" s="24" t="s">
        <v>286</v>
      </c>
      <c r="H49" s="22"/>
    </row>
    <row r="50" spans="1:8" s="23" customFormat="1" ht="12.95" customHeight="1" x14ac:dyDescent="0.2">
      <c r="A50" s="18"/>
      <c r="B50" s="19" t="s">
        <v>11</v>
      </c>
      <c r="C50" s="19"/>
      <c r="D50" s="19"/>
      <c r="E50" s="19"/>
      <c r="F50" s="19"/>
      <c r="G50" s="24" t="s">
        <v>12</v>
      </c>
      <c r="H50" s="22"/>
    </row>
    <row r="51" spans="1:8" s="23" customFormat="1" ht="12.95" customHeight="1" x14ac:dyDescent="0.2">
      <c r="A51" s="18"/>
      <c r="B51" s="19" t="s">
        <v>13</v>
      </c>
      <c r="C51" s="19"/>
      <c r="D51" s="19"/>
      <c r="E51" s="19"/>
      <c r="F51" s="19"/>
      <c r="G51" s="24"/>
      <c r="H51" s="22"/>
    </row>
    <row r="52" spans="1:8" x14ac:dyDescent="0.2">
      <c r="A52" s="32"/>
      <c r="B52" s="31"/>
      <c r="C52" s="31"/>
      <c r="D52" s="31"/>
      <c r="E52" s="31"/>
      <c r="F52" s="31"/>
      <c r="G52" s="31"/>
      <c r="H52" s="29"/>
    </row>
    <row r="53" spans="1:8" s="37" customFormat="1" ht="12.95" customHeight="1" x14ac:dyDescent="0.2">
      <c r="A53" s="34"/>
      <c r="B53" s="19" t="s">
        <v>14</v>
      </c>
      <c r="C53" s="19"/>
      <c r="D53" s="19"/>
      <c r="E53" s="19"/>
      <c r="F53" s="24" t="s">
        <v>15</v>
      </c>
      <c r="G53" s="35" t="s">
        <v>519</v>
      </c>
      <c r="H53" s="36"/>
    </row>
    <row r="54" spans="1:8" s="37" customFormat="1" ht="12.95" customHeight="1" x14ac:dyDescent="0.2">
      <c r="A54" s="34"/>
      <c r="B54" s="19"/>
      <c r="C54" s="19"/>
      <c r="D54" s="19"/>
      <c r="E54" s="19"/>
      <c r="F54" s="24" t="s">
        <v>16</v>
      </c>
      <c r="G54" s="24" t="s">
        <v>520</v>
      </c>
      <c r="H54" s="36"/>
    </row>
    <row r="55" spans="1:8" s="37" customFormat="1" ht="7.5" customHeight="1" x14ac:dyDescent="0.2">
      <c r="A55" s="34"/>
      <c r="B55" s="19"/>
      <c r="C55" s="19"/>
      <c r="D55" s="19"/>
      <c r="E55" s="19"/>
      <c r="F55" s="24"/>
      <c r="G55" s="24"/>
      <c r="H55" s="36"/>
    </row>
    <row r="56" spans="1:8" s="37" customFormat="1" ht="12.95" customHeight="1" x14ac:dyDescent="0.2">
      <c r="A56" s="34"/>
      <c r="B56" s="19" t="s">
        <v>17</v>
      </c>
      <c r="C56" s="19"/>
      <c r="D56" s="19"/>
      <c r="E56" s="24"/>
      <c r="F56" s="19"/>
      <c r="G56" s="24" t="s">
        <v>518</v>
      </c>
      <c r="H56" s="36"/>
    </row>
    <row r="57" spans="1:8" ht="22.5" customHeight="1" x14ac:dyDescent="0.2">
      <c r="A57" s="38"/>
      <c r="B57" s="28"/>
      <c r="C57" s="28"/>
      <c r="D57" s="28"/>
      <c r="E57" s="28"/>
      <c r="F57" s="28"/>
      <c r="G57" s="28"/>
      <c r="H57" s="39"/>
    </row>
    <row r="58" spans="1:8" ht="6.75" customHeight="1" x14ac:dyDescent="0.2"/>
  </sheetData>
  <mergeCells count="4">
    <mergeCell ref="A25:H25"/>
    <mergeCell ref="B26:G26"/>
    <mergeCell ref="B27:G27"/>
    <mergeCell ref="E4:F4"/>
  </mergeCells>
  <phoneticPr fontId="6" type="noConversion"/>
  <pageMargins left="1.1417322834645669" right="0.35433070866141736" top="0" bottom="0" header="0" footer="0"/>
  <pageSetup orientation="portrait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9"/>
  <sheetViews>
    <sheetView workbookViewId="0">
      <selection activeCell="H33" sqref="H33"/>
    </sheetView>
  </sheetViews>
  <sheetFormatPr defaultRowHeight="12.75" x14ac:dyDescent="0.2"/>
  <cols>
    <col min="1" max="1" width="5.140625" style="65" customWidth="1"/>
    <col min="2" max="2" width="22.5703125" style="65" customWidth="1"/>
    <col min="3" max="4" width="10.7109375" style="65" customWidth="1"/>
    <col min="5" max="5" width="12.140625" style="65" customWidth="1"/>
    <col min="6" max="6" width="28.7109375" style="65" customWidth="1"/>
    <col min="7" max="16384" width="9.140625" style="65"/>
  </cols>
  <sheetData>
    <row r="1" spans="1:7" ht="15" x14ac:dyDescent="0.2">
      <c r="B1" s="179" t="s">
        <v>296</v>
      </c>
      <c r="C1" s="235"/>
      <c r="D1" s="235"/>
      <c r="E1" s="235"/>
      <c r="G1" s="235"/>
    </row>
    <row r="2" spans="1:7" ht="16.5" customHeight="1" x14ac:dyDescent="0.2">
      <c r="A2" s="235"/>
      <c r="B2" s="235"/>
      <c r="C2" s="236"/>
      <c r="D2" s="236"/>
      <c r="E2" s="179" t="s">
        <v>520</v>
      </c>
      <c r="F2" s="235"/>
      <c r="G2" s="235"/>
    </row>
    <row r="3" spans="1:7" ht="33" customHeight="1" x14ac:dyDescent="0.2">
      <c r="A3" s="235"/>
      <c r="B3" s="235"/>
      <c r="C3" s="236"/>
      <c r="D3" s="236"/>
      <c r="E3" s="235"/>
      <c r="F3" s="235"/>
      <c r="G3" s="235"/>
    </row>
    <row r="4" spans="1:7" x14ac:dyDescent="0.2">
      <c r="B4" s="97" t="s">
        <v>462</v>
      </c>
      <c r="C4" s="97" t="s">
        <v>469</v>
      </c>
    </row>
    <row r="5" spans="1:7" ht="15" x14ac:dyDescent="0.25">
      <c r="B5" s="97" t="s">
        <v>472</v>
      </c>
      <c r="C5" s="6" t="s">
        <v>471</v>
      </c>
    </row>
    <row r="6" spans="1:7" x14ac:dyDescent="0.2">
      <c r="B6" s="97" t="s">
        <v>457</v>
      </c>
      <c r="C6" s="31" t="s">
        <v>397</v>
      </c>
    </row>
    <row r="7" spans="1:7" x14ac:dyDescent="0.2">
      <c r="B7" s="97" t="s">
        <v>456</v>
      </c>
      <c r="F7" s="237"/>
    </row>
    <row r="8" spans="1:7" x14ac:dyDescent="0.2">
      <c r="B8" s="20" t="s">
        <v>453</v>
      </c>
      <c r="F8" s="238"/>
    </row>
    <row r="9" spans="1:7" s="31" customFormat="1" ht="21.75" customHeight="1" x14ac:dyDescent="0.2">
      <c r="A9" s="65"/>
      <c r="B9" s="65"/>
      <c r="C9" s="65"/>
      <c r="D9" s="65"/>
      <c r="E9" s="65"/>
      <c r="F9" s="72" t="s">
        <v>297</v>
      </c>
    </row>
    <row r="10" spans="1:7" ht="44.25" customHeight="1" x14ac:dyDescent="0.2">
      <c r="A10" s="239" t="s">
        <v>18</v>
      </c>
      <c r="B10" s="240" t="s">
        <v>298</v>
      </c>
      <c r="C10" s="239" t="s">
        <v>299</v>
      </c>
      <c r="D10" s="240" t="s">
        <v>289</v>
      </c>
      <c r="E10" s="240" t="s">
        <v>300</v>
      </c>
      <c r="F10" s="240" t="s">
        <v>301</v>
      </c>
    </row>
    <row r="11" spans="1:7" s="179" customFormat="1" ht="18" customHeight="1" x14ac:dyDescent="0.2">
      <c r="A11" s="241">
        <v>1</v>
      </c>
      <c r="B11" s="242" t="s">
        <v>454</v>
      </c>
      <c r="C11" s="242"/>
      <c r="D11" s="243"/>
      <c r="E11" s="243"/>
      <c r="F11" s="243"/>
    </row>
    <row r="12" spans="1:7" s="179" customFormat="1" ht="18" customHeight="1" x14ac:dyDescent="0.2">
      <c r="A12" s="241">
        <v>2</v>
      </c>
      <c r="B12" s="242"/>
      <c r="C12" s="242"/>
      <c r="D12" s="243"/>
      <c r="E12" s="243"/>
      <c r="F12" s="243"/>
    </row>
    <row r="13" spans="1:7" s="179" customFormat="1" ht="18" customHeight="1" x14ac:dyDescent="0.2">
      <c r="A13" s="241">
        <v>3</v>
      </c>
      <c r="B13" s="242"/>
      <c r="C13" s="242"/>
      <c r="D13" s="243"/>
      <c r="E13" s="243"/>
      <c r="F13" s="243"/>
    </row>
    <row r="14" spans="1:7" s="179" customFormat="1" ht="18" customHeight="1" x14ac:dyDescent="0.2">
      <c r="A14" s="241">
        <v>4</v>
      </c>
      <c r="B14" s="242"/>
      <c r="C14" s="242"/>
      <c r="D14" s="243"/>
      <c r="E14" s="243"/>
      <c r="F14" s="243"/>
    </row>
    <row r="15" spans="1:7" s="179" customFormat="1" ht="18" customHeight="1" x14ac:dyDescent="0.2">
      <c r="A15" s="241">
        <v>5</v>
      </c>
      <c r="B15" s="242"/>
      <c r="C15" s="242"/>
      <c r="D15" s="243"/>
      <c r="E15" s="243"/>
      <c r="F15" s="243"/>
    </row>
    <row r="16" spans="1:7" s="179" customFormat="1" ht="18" customHeight="1" x14ac:dyDescent="0.2">
      <c r="A16" s="241">
        <v>6</v>
      </c>
      <c r="B16" s="242"/>
      <c r="C16" s="242"/>
      <c r="D16" s="243"/>
      <c r="E16" s="243"/>
      <c r="F16" s="243"/>
    </row>
    <row r="17" spans="1:8" s="179" customFormat="1" ht="18" customHeight="1" x14ac:dyDescent="0.2">
      <c r="A17" s="241">
        <v>7</v>
      </c>
      <c r="B17" s="242"/>
      <c r="C17" s="242"/>
      <c r="D17" s="243"/>
      <c r="E17" s="243"/>
      <c r="F17" s="243"/>
    </row>
    <row r="18" spans="1:8" s="179" customFormat="1" ht="18" customHeight="1" x14ac:dyDescent="0.2">
      <c r="A18" s="241">
        <v>8</v>
      </c>
      <c r="B18" s="242"/>
      <c r="C18" s="242"/>
      <c r="D18" s="243"/>
      <c r="E18" s="243"/>
      <c r="F18" s="243"/>
    </row>
    <row r="19" spans="1:8" s="179" customFormat="1" ht="18" customHeight="1" x14ac:dyDescent="0.2">
      <c r="A19" s="241">
        <v>9</v>
      </c>
      <c r="B19" s="242"/>
      <c r="C19" s="242"/>
      <c r="D19" s="243"/>
      <c r="E19" s="243"/>
      <c r="F19" s="243"/>
    </row>
    <row r="20" spans="1:8" s="179" customFormat="1" ht="18" customHeight="1" x14ac:dyDescent="0.2">
      <c r="A20" s="241">
        <v>10</v>
      </c>
      <c r="B20" s="242"/>
      <c r="C20" s="242"/>
      <c r="D20" s="243"/>
      <c r="E20" s="243"/>
      <c r="F20" s="243"/>
    </row>
    <row r="21" spans="1:8" s="179" customFormat="1" ht="18" customHeight="1" x14ac:dyDescent="0.2">
      <c r="A21" s="241">
        <v>11</v>
      </c>
      <c r="B21" s="242"/>
      <c r="C21" s="242"/>
      <c r="D21" s="243"/>
      <c r="E21" s="243"/>
      <c r="F21" s="243"/>
    </row>
    <row r="22" spans="1:8" s="179" customFormat="1" ht="18" customHeight="1" x14ac:dyDescent="0.2">
      <c r="A22" s="241">
        <v>12</v>
      </c>
      <c r="B22" s="242"/>
      <c r="C22" s="242"/>
      <c r="D22" s="243"/>
      <c r="E22" s="243"/>
      <c r="F22" s="243"/>
    </row>
    <row r="23" spans="1:8" s="179" customFormat="1" ht="18" customHeight="1" x14ac:dyDescent="0.2">
      <c r="A23" s="241">
        <v>13</v>
      </c>
      <c r="B23" s="242"/>
      <c r="C23" s="242"/>
      <c r="D23" s="243"/>
      <c r="E23" s="243"/>
      <c r="F23" s="243"/>
    </row>
    <row r="24" spans="1:8" s="179" customFormat="1" ht="18" customHeight="1" x14ac:dyDescent="0.2">
      <c r="A24" s="241">
        <v>14</v>
      </c>
      <c r="B24" s="242"/>
      <c r="C24" s="242"/>
      <c r="D24" s="243"/>
      <c r="E24" s="243"/>
      <c r="F24" s="243"/>
    </row>
    <row r="25" spans="1:8" s="179" customFormat="1" ht="18" customHeight="1" x14ac:dyDescent="0.2">
      <c r="A25" s="241">
        <v>15</v>
      </c>
      <c r="B25" s="242"/>
      <c r="C25" s="242"/>
      <c r="D25" s="243"/>
      <c r="E25" s="243"/>
      <c r="F25" s="243"/>
    </row>
    <row r="26" spans="1:8" s="179" customFormat="1" ht="18" customHeight="1" x14ac:dyDescent="0.2">
      <c r="A26" s="241">
        <v>16</v>
      </c>
      <c r="B26" s="242"/>
      <c r="C26" s="242"/>
      <c r="D26" s="243"/>
      <c r="E26" s="243"/>
      <c r="F26" s="243"/>
    </row>
    <row r="27" spans="1:8" s="179" customFormat="1" ht="18" customHeight="1" x14ac:dyDescent="0.2">
      <c r="A27" s="241"/>
      <c r="B27" s="166"/>
      <c r="C27" s="241"/>
      <c r="D27" s="244"/>
      <c r="E27" s="245"/>
      <c r="F27" s="244"/>
    </row>
    <row r="28" spans="1:8" s="179" customFormat="1" ht="18" customHeight="1" x14ac:dyDescent="0.2">
      <c r="A28" s="241"/>
      <c r="B28" s="166"/>
      <c r="C28" s="241"/>
      <c r="D28" s="244"/>
      <c r="E28" s="245"/>
      <c r="F28" s="244"/>
    </row>
    <row r="29" spans="1:8" s="179" customFormat="1" ht="18" customHeight="1" x14ac:dyDescent="0.2">
      <c r="A29" s="241"/>
      <c r="B29" s="166"/>
      <c r="C29" s="241"/>
      <c r="D29" s="244"/>
      <c r="E29" s="245"/>
      <c r="F29" s="244"/>
    </row>
    <row r="30" spans="1:8" s="179" customFormat="1" ht="18" customHeight="1" x14ac:dyDescent="0.2">
      <c r="A30" s="241"/>
      <c r="B30" s="166"/>
      <c r="C30" s="241"/>
      <c r="D30" s="244"/>
      <c r="E30" s="245"/>
      <c r="F30" s="244"/>
    </row>
    <row r="31" spans="1:8" s="179" customFormat="1" ht="18" customHeight="1" x14ac:dyDescent="0.2">
      <c r="A31" s="241"/>
      <c r="B31" s="166" t="s">
        <v>302</v>
      </c>
      <c r="C31" s="241"/>
      <c r="D31" s="244"/>
      <c r="E31" s="245"/>
      <c r="F31" s="166"/>
    </row>
    <row r="32" spans="1:8" ht="18.75" customHeight="1" x14ac:dyDescent="0.25">
      <c r="A32" s="393" t="s">
        <v>303</v>
      </c>
      <c r="B32" s="393"/>
      <c r="C32" s="393"/>
      <c r="D32" s="393"/>
      <c r="E32" s="393"/>
      <c r="F32" s="246">
        <f>SUM(F11:F31)</f>
        <v>0</v>
      </c>
      <c r="G32" s="73"/>
      <c r="H32" s="73"/>
    </row>
    <row r="34" spans="2:6" ht="15" x14ac:dyDescent="0.2">
      <c r="E34" s="235" t="s">
        <v>304</v>
      </c>
    </row>
    <row r="35" spans="2:6" x14ac:dyDescent="0.2">
      <c r="F35" s="31" t="s">
        <v>468</v>
      </c>
    </row>
    <row r="38" spans="2:6" x14ac:dyDescent="0.2">
      <c r="B38" s="65" t="s">
        <v>305</v>
      </c>
    </row>
    <row r="39" spans="2:6" x14ac:dyDescent="0.2">
      <c r="B39" s="65" t="s">
        <v>306</v>
      </c>
    </row>
  </sheetData>
  <mergeCells count="1">
    <mergeCell ref="A32:E32"/>
  </mergeCells>
  <pageMargins left="0.7" right="0.7" top="0.75" bottom="0.75" header="0.3" footer="0.3"/>
  <pageSetup orientation="portrait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1"/>
  <sheetViews>
    <sheetView workbookViewId="0">
      <selection activeCell="G22" sqref="G22:H22"/>
    </sheetView>
  </sheetViews>
  <sheetFormatPr defaultRowHeight="12.75" x14ac:dyDescent="0.2"/>
  <cols>
    <col min="1" max="1" width="5.140625" style="65" customWidth="1"/>
    <col min="2" max="2" width="22" style="65" customWidth="1"/>
    <col min="3" max="3" width="19.5703125" style="65" customWidth="1"/>
    <col min="4" max="4" width="17.5703125" style="65" customWidth="1"/>
    <col min="5" max="5" width="16.42578125" style="65" customWidth="1"/>
    <col min="6" max="16384" width="9.140625" style="65"/>
  </cols>
  <sheetData>
    <row r="1" spans="1:6" ht="33" customHeight="1" x14ac:dyDescent="0.2">
      <c r="A1" s="235"/>
      <c r="B1" s="235"/>
      <c r="C1" s="236"/>
      <c r="D1" s="236"/>
      <c r="E1" s="235"/>
      <c r="F1" s="235"/>
    </row>
    <row r="2" spans="1:6" x14ac:dyDescent="0.2">
      <c r="B2" s="97" t="s">
        <v>469</v>
      </c>
      <c r="C2" s="21"/>
    </row>
    <row r="3" spans="1:6" x14ac:dyDescent="0.2">
      <c r="B3" s="394" t="s">
        <v>471</v>
      </c>
      <c r="C3" s="394"/>
    </row>
    <row r="4" spans="1:6" x14ac:dyDescent="0.2">
      <c r="B4" s="97" t="s">
        <v>457</v>
      </c>
      <c r="C4" s="31" t="s">
        <v>397</v>
      </c>
    </row>
    <row r="6" spans="1:6" ht="15" x14ac:dyDescent="0.2">
      <c r="B6" s="376" t="s">
        <v>525</v>
      </c>
      <c r="C6" s="376"/>
      <c r="D6" s="376"/>
      <c r="E6" s="376"/>
    </row>
    <row r="7" spans="1:6" s="31" customFormat="1" ht="32.25" customHeight="1" x14ac:dyDescent="0.2">
      <c r="A7" s="65"/>
      <c r="B7" s="65"/>
      <c r="C7" s="65"/>
      <c r="D7" s="65"/>
      <c r="E7" s="65"/>
    </row>
    <row r="8" spans="1:6" ht="24.75" customHeight="1" x14ac:dyDescent="0.2">
      <c r="A8" s="239" t="s">
        <v>18</v>
      </c>
      <c r="B8" s="240" t="s">
        <v>307</v>
      </c>
      <c r="C8" s="239" t="s">
        <v>308</v>
      </c>
      <c r="D8" s="247" t="s">
        <v>309</v>
      </c>
      <c r="E8" s="247" t="s">
        <v>269</v>
      </c>
    </row>
    <row r="9" spans="1:6" s="179" customFormat="1" ht="18" customHeight="1" x14ac:dyDescent="0.2">
      <c r="A9" s="241">
        <v>1</v>
      </c>
      <c r="B9" s="166" t="s">
        <v>549</v>
      </c>
      <c r="C9" s="241"/>
      <c r="D9" s="244" t="s">
        <v>550</v>
      </c>
      <c r="E9" s="245">
        <v>3515200</v>
      </c>
    </row>
    <row r="10" spans="1:6" s="179" customFormat="1" ht="18" customHeight="1" x14ac:dyDescent="0.2">
      <c r="A10" s="241">
        <v>2</v>
      </c>
      <c r="B10" s="166"/>
      <c r="C10" s="241"/>
      <c r="D10" s="244"/>
      <c r="E10" s="245"/>
    </row>
    <row r="11" spans="1:6" s="179" customFormat="1" ht="18" customHeight="1" x14ac:dyDescent="0.2">
      <c r="A11" s="241">
        <v>3</v>
      </c>
      <c r="B11" s="166"/>
      <c r="C11" s="241"/>
      <c r="D11" s="244"/>
      <c r="E11" s="245"/>
    </row>
    <row r="12" spans="1:6" s="179" customFormat="1" ht="18" customHeight="1" x14ac:dyDescent="0.2">
      <c r="A12" s="241">
        <v>4</v>
      </c>
      <c r="B12" s="166"/>
      <c r="C12" s="241"/>
      <c r="D12" s="244"/>
      <c r="E12" s="245"/>
    </row>
    <row r="13" spans="1:6" s="179" customFormat="1" ht="18" customHeight="1" x14ac:dyDescent="0.2">
      <c r="A13" s="241">
        <v>5</v>
      </c>
      <c r="B13" s="166"/>
      <c r="C13" s="241"/>
      <c r="D13" s="244"/>
      <c r="E13" s="245"/>
    </row>
    <row r="14" spans="1:6" s="179" customFormat="1" ht="18" customHeight="1" x14ac:dyDescent="0.2">
      <c r="A14" s="241">
        <v>6</v>
      </c>
      <c r="B14" s="166"/>
      <c r="C14" s="241"/>
      <c r="D14" s="244"/>
      <c r="E14" s="245"/>
    </row>
    <row r="15" spans="1:6" s="179" customFormat="1" ht="18" customHeight="1" x14ac:dyDescent="0.2">
      <c r="A15" s="241">
        <v>7</v>
      </c>
      <c r="B15" s="166"/>
      <c r="C15" s="241"/>
      <c r="D15" s="244"/>
      <c r="E15" s="245"/>
    </row>
    <row r="16" spans="1:6" s="179" customFormat="1" ht="18" customHeight="1" x14ac:dyDescent="0.2">
      <c r="A16" s="241">
        <v>8</v>
      </c>
      <c r="B16" s="166"/>
      <c r="C16" s="241"/>
      <c r="D16" s="244"/>
      <c r="E16" s="245"/>
    </row>
    <row r="17" spans="1:5" s="179" customFormat="1" ht="18" customHeight="1" x14ac:dyDescent="0.2">
      <c r="A17" s="241">
        <v>9</v>
      </c>
      <c r="B17" s="166"/>
      <c r="C17" s="241"/>
      <c r="D17" s="244"/>
      <c r="E17" s="245"/>
    </row>
    <row r="18" spans="1:5" s="179" customFormat="1" ht="18" customHeight="1" x14ac:dyDescent="0.2">
      <c r="A18" s="241">
        <v>10</v>
      </c>
      <c r="B18" s="166"/>
      <c r="C18" s="241"/>
      <c r="D18" s="244"/>
      <c r="E18" s="245"/>
    </row>
    <row r="19" spans="1:5" s="179" customFormat="1" ht="18" customHeight="1" x14ac:dyDescent="0.2">
      <c r="A19" s="241">
        <v>11</v>
      </c>
      <c r="B19" s="166"/>
      <c r="C19" s="241"/>
      <c r="D19" s="244"/>
      <c r="E19" s="245"/>
    </row>
    <row r="20" spans="1:5" s="179" customFormat="1" ht="18" customHeight="1" x14ac:dyDescent="0.2">
      <c r="A20" s="241">
        <v>12</v>
      </c>
      <c r="B20" s="166"/>
      <c r="C20" s="241"/>
      <c r="D20" s="244"/>
      <c r="E20" s="245"/>
    </row>
    <row r="21" spans="1:5" s="179" customFormat="1" ht="18" customHeight="1" x14ac:dyDescent="0.2">
      <c r="A21" s="241">
        <v>13</v>
      </c>
      <c r="B21" s="166"/>
      <c r="C21" s="241"/>
      <c r="D21" s="244"/>
      <c r="E21" s="245"/>
    </row>
    <row r="22" spans="1:5" s="179" customFormat="1" ht="18" customHeight="1" x14ac:dyDescent="0.2">
      <c r="A22" s="241">
        <v>14</v>
      </c>
      <c r="B22" s="166"/>
      <c r="C22" s="241"/>
      <c r="D22" s="244"/>
      <c r="E22" s="245"/>
    </row>
    <row r="23" spans="1:5" s="179" customFormat="1" ht="18" customHeight="1" x14ac:dyDescent="0.2">
      <c r="A23" s="241">
        <v>15</v>
      </c>
      <c r="B23" s="166"/>
      <c r="C23" s="241"/>
      <c r="D23" s="244"/>
      <c r="E23" s="245"/>
    </row>
    <row r="24" spans="1:5" s="179" customFormat="1" ht="18" customHeight="1" x14ac:dyDescent="0.2">
      <c r="A24" s="241">
        <v>16</v>
      </c>
      <c r="B24" s="166"/>
      <c r="C24" s="241"/>
      <c r="D24" s="244"/>
      <c r="E24" s="245"/>
    </row>
    <row r="25" spans="1:5" s="179" customFormat="1" ht="18" customHeight="1" x14ac:dyDescent="0.2">
      <c r="A25" s="241">
        <v>17</v>
      </c>
      <c r="B25" s="166"/>
      <c r="C25" s="241"/>
      <c r="D25" s="244"/>
      <c r="E25" s="245"/>
    </row>
    <row r="26" spans="1:5" s="179" customFormat="1" ht="18" customHeight="1" x14ac:dyDescent="0.2">
      <c r="A26" s="241">
        <v>18</v>
      </c>
      <c r="B26" s="166"/>
      <c r="C26" s="241"/>
      <c r="D26" s="244"/>
      <c r="E26" s="245"/>
    </row>
    <row r="27" spans="1:5" s="179" customFormat="1" ht="18" customHeight="1" x14ac:dyDescent="0.2">
      <c r="A27" s="241">
        <v>19</v>
      </c>
      <c r="B27" s="166"/>
      <c r="C27" s="241"/>
      <c r="D27" s="244"/>
      <c r="E27" s="245"/>
    </row>
    <row r="28" spans="1:5" x14ac:dyDescent="0.2">
      <c r="A28" s="248"/>
      <c r="B28" s="177"/>
      <c r="C28" s="249" t="s">
        <v>310</v>
      </c>
      <c r="D28" s="165"/>
      <c r="E28" s="165">
        <v>0</v>
      </c>
    </row>
    <row r="30" spans="1:5" ht="15" x14ac:dyDescent="0.2">
      <c r="D30" s="250" t="s">
        <v>311</v>
      </c>
      <c r="E30" s="235"/>
    </row>
    <row r="31" spans="1:5" x14ac:dyDescent="0.2">
      <c r="D31" s="31" t="s">
        <v>468</v>
      </c>
    </row>
  </sheetData>
  <mergeCells count="2">
    <mergeCell ref="B6:E6"/>
    <mergeCell ref="B3:C3"/>
  </mergeCells>
  <pageMargins left="0.7" right="0.7" top="0.75" bottom="0.75" header="0.3" footer="0.3"/>
  <pageSetup orientation="portrait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6"/>
  <sheetViews>
    <sheetView workbookViewId="0">
      <selection activeCell="C36" sqref="C36"/>
    </sheetView>
  </sheetViews>
  <sheetFormatPr defaultRowHeight="12.75" x14ac:dyDescent="0.2"/>
  <cols>
    <col min="1" max="1" width="5.140625" style="65" customWidth="1"/>
    <col min="2" max="2" width="48.5703125" style="65" customWidth="1"/>
    <col min="3" max="3" width="33.42578125" style="65" customWidth="1"/>
    <col min="4" max="4" width="18.28515625" style="65" customWidth="1"/>
    <col min="5" max="5" width="17.5703125" style="65" bestFit="1" customWidth="1"/>
    <col min="6" max="6" width="9.140625" style="65"/>
    <col min="7" max="8" width="16.140625" style="65" bestFit="1" customWidth="1"/>
    <col min="9" max="9" width="12.85546875" style="65" bestFit="1" customWidth="1"/>
    <col min="10" max="10" width="16.140625" style="65" bestFit="1" customWidth="1"/>
    <col min="11" max="11" width="9.140625" style="65"/>
    <col min="12" max="12" width="16.140625" style="279" bestFit="1" customWidth="1"/>
    <col min="13" max="13" width="9.140625" style="279"/>
    <col min="14" max="14" width="16.140625" style="279" bestFit="1" customWidth="1"/>
    <col min="15" max="16384" width="9.140625" style="65"/>
  </cols>
  <sheetData>
    <row r="1" spans="1:14" ht="33" customHeight="1" x14ac:dyDescent="0.2">
      <c r="A1" s="179"/>
      <c r="B1" s="179"/>
      <c r="C1" s="200"/>
      <c r="D1" s="200"/>
      <c r="E1" s="179"/>
      <c r="F1" s="179"/>
    </row>
    <row r="2" spans="1:14" x14ac:dyDescent="0.2">
      <c r="B2" s="97" t="s">
        <v>496</v>
      </c>
    </row>
    <row r="3" spans="1:14" x14ac:dyDescent="0.2">
      <c r="B3" s="97" t="s">
        <v>472</v>
      </c>
    </row>
    <row r="4" spans="1:14" x14ac:dyDescent="0.2">
      <c r="B4" s="20" t="s">
        <v>488</v>
      </c>
    </row>
    <row r="5" spans="1:14" ht="18" x14ac:dyDescent="0.25">
      <c r="B5" s="280" t="s">
        <v>489</v>
      </c>
    </row>
    <row r="6" spans="1:14" x14ac:dyDescent="0.2">
      <c r="B6" s="97"/>
    </row>
    <row r="7" spans="1:14" s="31" customFormat="1" ht="32.25" customHeight="1" x14ac:dyDescent="0.2">
      <c r="A7" s="65"/>
      <c r="B7" s="65"/>
      <c r="C7" s="65"/>
      <c r="D7" s="65"/>
      <c r="E7" s="65"/>
      <c r="F7" s="31">
        <v>114.23</v>
      </c>
      <c r="G7" s="31">
        <v>107.05</v>
      </c>
      <c r="L7" s="279"/>
      <c r="M7" s="279"/>
      <c r="N7" s="279"/>
    </row>
    <row r="8" spans="1:14" ht="28.5" customHeight="1" x14ac:dyDescent="0.2">
      <c r="A8" s="281" t="s">
        <v>18</v>
      </c>
      <c r="B8" s="282" t="s">
        <v>490</v>
      </c>
      <c r="C8" s="281" t="s">
        <v>491</v>
      </c>
      <c r="D8" s="283" t="s">
        <v>492</v>
      </c>
      <c r="E8" s="284" t="s">
        <v>493</v>
      </c>
    </row>
    <row r="9" spans="1:14" s="179" customFormat="1" ht="18" customHeight="1" x14ac:dyDescent="0.2">
      <c r="A9" s="241">
        <v>1</v>
      </c>
      <c r="B9" s="166" t="s">
        <v>498</v>
      </c>
      <c r="C9" s="285" t="s">
        <v>499</v>
      </c>
      <c r="D9" s="286"/>
      <c r="E9" s="286">
        <v>16629038.6</v>
      </c>
      <c r="L9" s="287"/>
      <c r="M9" s="287"/>
      <c r="N9" s="287"/>
    </row>
    <row r="10" spans="1:14" s="179" customFormat="1" ht="18" customHeight="1" x14ac:dyDescent="0.2">
      <c r="A10" s="241">
        <f>A9+1</f>
        <v>2</v>
      </c>
      <c r="B10" s="166" t="s">
        <v>500</v>
      </c>
      <c r="C10" s="285" t="s">
        <v>501</v>
      </c>
      <c r="D10" s="286">
        <v>2745.56</v>
      </c>
      <c r="E10" s="286">
        <f>D10*F7</f>
        <v>313625.31880000001</v>
      </c>
      <c r="G10" s="288"/>
      <c r="L10" s="287"/>
      <c r="M10" s="287"/>
      <c r="N10" s="287"/>
    </row>
    <row r="11" spans="1:14" s="179" customFormat="1" ht="18" customHeight="1" x14ac:dyDescent="0.25">
      <c r="A11" s="241">
        <f t="shared" ref="A11:A23" si="0">A10+1</f>
        <v>3</v>
      </c>
      <c r="B11" s="166" t="s">
        <v>502</v>
      </c>
      <c r="C11" s="241" t="s">
        <v>503</v>
      </c>
      <c r="D11" s="286">
        <v>25.42</v>
      </c>
      <c r="E11" s="286">
        <f>D11*G7</f>
        <v>2721.2110000000002</v>
      </c>
      <c r="G11" s="288"/>
      <c r="H11" s="288"/>
      <c r="I11" s="289"/>
      <c r="L11" s="287"/>
      <c r="M11" s="287"/>
      <c r="N11" s="287"/>
    </row>
    <row r="12" spans="1:14" s="179" customFormat="1" ht="18" customHeight="1" x14ac:dyDescent="0.2">
      <c r="A12" s="241">
        <f t="shared" si="0"/>
        <v>4</v>
      </c>
      <c r="B12" s="166" t="s">
        <v>495</v>
      </c>
      <c r="C12" s="241">
        <v>422688170</v>
      </c>
      <c r="D12" s="286">
        <v>110.9</v>
      </c>
      <c r="E12" s="286">
        <f>D12*G7</f>
        <v>11871.845000000001</v>
      </c>
      <c r="G12" s="288"/>
      <c r="L12" s="287"/>
      <c r="M12" s="287"/>
      <c r="N12" s="287"/>
    </row>
    <row r="13" spans="1:14" s="179" customFormat="1" ht="18" customHeight="1" x14ac:dyDescent="0.2">
      <c r="A13" s="241">
        <f t="shared" si="0"/>
        <v>5</v>
      </c>
      <c r="B13" s="166" t="s">
        <v>494</v>
      </c>
      <c r="C13" s="241">
        <v>501887042</v>
      </c>
      <c r="D13" s="286"/>
      <c r="E13" s="286">
        <v>7772.61</v>
      </c>
      <c r="I13" s="288"/>
      <c r="L13" s="287"/>
      <c r="M13" s="287"/>
      <c r="N13" s="287"/>
    </row>
    <row r="14" spans="1:14" s="179" customFormat="1" ht="18" customHeight="1" x14ac:dyDescent="0.2">
      <c r="A14" s="241">
        <f t="shared" si="0"/>
        <v>6</v>
      </c>
      <c r="B14" s="166" t="s">
        <v>504</v>
      </c>
      <c r="C14" s="241">
        <v>206585</v>
      </c>
      <c r="D14" s="286"/>
      <c r="E14" s="286">
        <v>23219.68</v>
      </c>
      <c r="L14" s="287"/>
      <c r="M14" s="287"/>
      <c r="N14" s="287"/>
    </row>
    <row r="15" spans="1:14" s="179" customFormat="1" ht="18" customHeight="1" x14ac:dyDescent="0.2">
      <c r="A15" s="241">
        <f t="shared" si="0"/>
        <v>7</v>
      </c>
      <c r="B15" s="166" t="s">
        <v>505</v>
      </c>
      <c r="C15" s="241">
        <v>169441</v>
      </c>
      <c r="D15" s="286"/>
      <c r="E15" s="290">
        <v>-1075.79</v>
      </c>
      <c r="J15" s="288"/>
      <c r="L15" s="287"/>
      <c r="M15" s="287"/>
      <c r="N15" s="287"/>
    </row>
    <row r="16" spans="1:14" s="179" customFormat="1" ht="18" customHeight="1" x14ac:dyDescent="0.2">
      <c r="A16" s="241">
        <f t="shared" si="0"/>
        <v>8</v>
      </c>
      <c r="B16" s="166" t="s">
        <v>506</v>
      </c>
      <c r="C16" s="241">
        <v>169441</v>
      </c>
      <c r="D16" s="286">
        <v>5.28</v>
      </c>
      <c r="E16" s="290">
        <f>D16*F7</f>
        <v>603.13440000000003</v>
      </c>
      <c r="J16" s="288"/>
      <c r="L16" s="287"/>
      <c r="M16" s="287"/>
      <c r="N16" s="287"/>
    </row>
    <row r="17" spans="1:14" s="179" customFormat="1" ht="18" customHeight="1" x14ac:dyDescent="0.2">
      <c r="A17" s="241">
        <f t="shared" si="0"/>
        <v>9</v>
      </c>
      <c r="B17" s="166" t="s">
        <v>533</v>
      </c>
      <c r="C17" s="241">
        <v>169441</v>
      </c>
      <c r="D17" s="286">
        <v>1502.19</v>
      </c>
      <c r="E17" s="290">
        <f>D17*G7</f>
        <v>160809.43950000001</v>
      </c>
      <c r="J17" s="288"/>
      <c r="L17" s="287"/>
      <c r="M17" s="287"/>
      <c r="N17" s="287"/>
    </row>
    <row r="18" spans="1:14" s="179" customFormat="1" ht="18" customHeight="1" x14ac:dyDescent="0.2">
      <c r="A18" s="241">
        <f t="shared" si="0"/>
        <v>10</v>
      </c>
      <c r="B18" s="166" t="s">
        <v>510</v>
      </c>
      <c r="C18" s="241">
        <v>21511000</v>
      </c>
      <c r="D18" s="286">
        <v>-1134.21</v>
      </c>
      <c r="E18" s="290">
        <f>D18*F7</f>
        <v>-129560.8083</v>
      </c>
      <c r="G18" s="288"/>
      <c r="I18" s="288"/>
      <c r="L18" s="287"/>
      <c r="M18" s="287"/>
      <c r="N18" s="287"/>
    </row>
    <row r="19" spans="1:14" s="179" customFormat="1" ht="18" customHeight="1" x14ac:dyDescent="0.2">
      <c r="A19" s="241">
        <f t="shared" si="0"/>
        <v>11</v>
      </c>
      <c r="B19" s="166" t="s">
        <v>497</v>
      </c>
      <c r="C19" s="241">
        <v>1676972</v>
      </c>
      <c r="D19" s="286"/>
      <c r="E19" s="290">
        <v>39044.199999999997</v>
      </c>
      <c r="G19" s="288"/>
      <c r="H19" s="288"/>
      <c r="L19" s="287"/>
      <c r="M19" s="287"/>
      <c r="N19" s="287"/>
    </row>
    <row r="20" spans="1:14" s="179" customFormat="1" ht="18" customHeight="1" x14ac:dyDescent="0.2">
      <c r="A20" s="241">
        <f t="shared" si="0"/>
        <v>12</v>
      </c>
      <c r="B20" s="166" t="s">
        <v>532</v>
      </c>
      <c r="C20" s="241">
        <v>164066</v>
      </c>
      <c r="D20" s="286">
        <v>38379.199999999997</v>
      </c>
      <c r="E20" s="290">
        <f>D20*G7</f>
        <v>4108493.3599999994</v>
      </c>
      <c r="G20" s="288"/>
      <c r="H20" s="288"/>
      <c r="L20" s="287"/>
      <c r="M20" s="287"/>
      <c r="N20" s="287"/>
    </row>
    <row r="21" spans="1:14" s="179" customFormat="1" ht="18" customHeight="1" x14ac:dyDescent="0.2">
      <c r="A21" s="241">
        <f t="shared" si="0"/>
        <v>13</v>
      </c>
      <c r="B21" s="166" t="s">
        <v>507</v>
      </c>
      <c r="C21" s="241">
        <v>376160</v>
      </c>
      <c r="D21" s="286"/>
      <c r="E21" s="290">
        <v>0</v>
      </c>
      <c r="G21" s="288"/>
      <c r="H21" s="288"/>
      <c r="L21" s="287"/>
      <c r="M21" s="287"/>
      <c r="N21" s="287"/>
    </row>
    <row r="22" spans="1:14" s="179" customFormat="1" ht="18" customHeight="1" x14ac:dyDescent="0.2">
      <c r="A22" s="241">
        <f t="shared" si="0"/>
        <v>14</v>
      </c>
      <c r="B22" s="166" t="s">
        <v>535</v>
      </c>
      <c r="C22" s="241" t="s">
        <v>534</v>
      </c>
      <c r="D22" s="286"/>
      <c r="E22" s="290">
        <v>849.63</v>
      </c>
      <c r="G22" s="288"/>
      <c r="H22" s="288"/>
      <c r="L22" s="287"/>
      <c r="M22" s="287"/>
      <c r="N22" s="287"/>
    </row>
    <row r="23" spans="1:14" s="179" customFormat="1" ht="18" customHeight="1" x14ac:dyDescent="0.2">
      <c r="A23" s="241">
        <f t="shared" si="0"/>
        <v>15</v>
      </c>
      <c r="B23" s="166" t="s">
        <v>511</v>
      </c>
      <c r="C23" s="241" t="s">
        <v>534</v>
      </c>
      <c r="D23" s="244">
        <v>0</v>
      </c>
      <c r="E23" s="245">
        <f>D23*F7</f>
        <v>0</v>
      </c>
      <c r="L23" s="287"/>
      <c r="M23" s="287"/>
      <c r="N23" s="287"/>
    </row>
    <row r="24" spans="1:14" x14ac:dyDescent="0.2">
      <c r="A24" s="291"/>
      <c r="B24" s="292"/>
      <c r="C24" s="293" t="s">
        <v>310</v>
      </c>
      <c r="D24" s="294">
        <f>SUM(D9:D23)</f>
        <v>41634.339999999997</v>
      </c>
      <c r="E24" s="294">
        <f>SUM(E9:E23)</f>
        <v>21167412.430399995</v>
      </c>
      <c r="G24" s="73"/>
    </row>
    <row r="26" spans="1:14" ht="15" x14ac:dyDescent="0.2">
      <c r="D26" s="295"/>
      <c r="E26" s="179"/>
    </row>
  </sheetData>
  <phoneticPr fontId="55" type="noConversion"/>
  <pageMargins left="0" right="0" top="0" bottom="0" header="0" footer="0"/>
  <pageSetup orientation="portrait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H33"/>
  <sheetViews>
    <sheetView workbookViewId="0">
      <selection activeCell="F17" sqref="F17"/>
    </sheetView>
  </sheetViews>
  <sheetFormatPr defaultRowHeight="12.75" x14ac:dyDescent="0.2"/>
  <cols>
    <col min="1" max="1" width="2.42578125" style="65" customWidth="1"/>
    <col min="2" max="2" width="21.42578125" style="65" customWidth="1"/>
    <col min="3" max="3" width="20" style="65" customWidth="1"/>
    <col min="4" max="4" width="9.5703125" style="65" bestFit="1" customWidth="1"/>
    <col min="5" max="5" width="9.85546875" style="65" bestFit="1" customWidth="1"/>
    <col min="6" max="6" width="9.85546875" style="65" customWidth="1"/>
    <col min="7" max="7" width="9.42578125" style="65" customWidth="1"/>
    <col min="8" max="8" width="10.28515625" style="65" customWidth="1"/>
    <col min="9" max="16384" width="9.140625" style="65"/>
  </cols>
  <sheetData>
    <row r="3" spans="1:8" ht="14.25" x14ac:dyDescent="0.2">
      <c r="D3" s="251" t="s">
        <v>312</v>
      </c>
    </row>
    <row r="5" spans="1:8" x14ac:dyDescent="0.2">
      <c r="A5" s="252" t="s">
        <v>459</v>
      </c>
      <c r="C5" s="97" t="s">
        <v>467</v>
      </c>
      <c r="D5" s="21"/>
    </row>
    <row r="6" spans="1:8" ht="15" x14ac:dyDescent="0.25">
      <c r="A6" s="252" t="s">
        <v>463</v>
      </c>
      <c r="B6" s="6"/>
      <c r="C6" s="238" t="s">
        <v>471</v>
      </c>
      <c r="D6" s="238"/>
    </row>
    <row r="9" spans="1:8" x14ac:dyDescent="0.2">
      <c r="H9" s="253" t="s">
        <v>450</v>
      </c>
    </row>
    <row r="10" spans="1:8" x14ac:dyDescent="0.2">
      <c r="A10" s="398" t="s">
        <v>313</v>
      </c>
      <c r="B10" s="398"/>
      <c r="C10" s="398"/>
      <c r="D10" s="398"/>
      <c r="E10" s="398"/>
      <c r="F10" s="398"/>
      <c r="G10" s="398"/>
      <c r="H10" s="398"/>
    </row>
    <row r="11" spans="1:8" x14ac:dyDescent="0.2">
      <c r="D11" s="254" t="s">
        <v>314</v>
      </c>
      <c r="E11" s="254" t="s">
        <v>315</v>
      </c>
      <c r="F11" s="396" t="s">
        <v>526</v>
      </c>
      <c r="G11" s="396" t="s">
        <v>509</v>
      </c>
      <c r="H11" s="396" t="s">
        <v>487</v>
      </c>
    </row>
    <row r="12" spans="1:8" x14ac:dyDescent="0.2">
      <c r="A12" s="248"/>
      <c r="B12" s="399" t="s">
        <v>316</v>
      </c>
      <c r="C12" s="400"/>
      <c r="D12" s="255" t="s">
        <v>317</v>
      </c>
      <c r="E12" s="255" t="s">
        <v>318</v>
      </c>
      <c r="F12" s="397"/>
      <c r="G12" s="397"/>
      <c r="H12" s="397"/>
    </row>
    <row r="13" spans="1:8" x14ac:dyDescent="0.2">
      <c r="A13" s="256">
        <v>1</v>
      </c>
      <c r="B13" s="398" t="s">
        <v>319</v>
      </c>
      <c r="C13" s="398"/>
      <c r="D13" s="256">
        <v>70</v>
      </c>
      <c r="E13" s="256">
        <v>11100</v>
      </c>
      <c r="F13" s="257">
        <f>F14+F15+F16</f>
        <v>146696026</v>
      </c>
      <c r="G13" s="257">
        <f>G14+G15+G16</f>
        <v>61113029</v>
      </c>
      <c r="H13" s="257">
        <f>H14+H15+H16</f>
        <v>78692438</v>
      </c>
    </row>
    <row r="14" spans="1:8" x14ac:dyDescent="0.2">
      <c r="A14" s="258" t="s">
        <v>320</v>
      </c>
      <c r="B14" s="395" t="s">
        <v>321</v>
      </c>
      <c r="C14" s="395"/>
      <c r="D14" s="258" t="s">
        <v>322</v>
      </c>
      <c r="E14" s="259">
        <v>11101</v>
      </c>
      <c r="F14" s="259"/>
      <c r="G14" s="165"/>
      <c r="H14" s="165"/>
    </row>
    <row r="15" spans="1:8" x14ac:dyDescent="0.2">
      <c r="A15" s="258" t="s">
        <v>323</v>
      </c>
      <c r="B15" s="395" t="s">
        <v>324</v>
      </c>
      <c r="C15" s="395"/>
      <c r="D15" s="259">
        <v>704</v>
      </c>
      <c r="E15" s="259">
        <v>11102</v>
      </c>
      <c r="F15" s="257"/>
      <c r="G15" s="257"/>
      <c r="H15" s="257"/>
    </row>
    <row r="16" spans="1:8" x14ac:dyDescent="0.2">
      <c r="A16" s="258" t="s">
        <v>325</v>
      </c>
      <c r="B16" s="395" t="s">
        <v>326</v>
      </c>
      <c r="C16" s="395"/>
      <c r="D16" s="260">
        <v>705</v>
      </c>
      <c r="E16" s="259">
        <v>11103</v>
      </c>
      <c r="F16" s="257">
        <f>'R'!E9</f>
        <v>146696026</v>
      </c>
      <c r="G16" s="257">
        <v>61113029</v>
      </c>
      <c r="H16" s="257">
        <v>78692438</v>
      </c>
    </row>
    <row r="17" spans="1:8" x14ac:dyDescent="0.2">
      <c r="A17" s="256">
        <v>2</v>
      </c>
      <c r="B17" s="398" t="s">
        <v>327</v>
      </c>
      <c r="C17" s="398"/>
      <c r="D17" s="256">
        <v>708</v>
      </c>
      <c r="E17" s="259">
        <v>11104</v>
      </c>
      <c r="F17" s="259"/>
      <c r="G17" s="165"/>
      <c r="H17" s="165"/>
    </row>
    <row r="18" spans="1:8" x14ac:dyDescent="0.2">
      <c r="A18" s="258" t="s">
        <v>320</v>
      </c>
      <c r="B18" s="395" t="s">
        <v>328</v>
      </c>
      <c r="C18" s="395"/>
      <c r="D18" s="259">
        <v>7081</v>
      </c>
      <c r="E18" s="259">
        <v>111041</v>
      </c>
      <c r="F18" s="259"/>
      <c r="G18" s="165"/>
      <c r="H18" s="165"/>
    </row>
    <row r="19" spans="1:8" x14ac:dyDescent="0.2">
      <c r="A19" s="258" t="s">
        <v>323</v>
      </c>
      <c r="B19" s="395" t="s">
        <v>329</v>
      </c>
      <c r="C19" s="395"/>
      <c r="D19" s="259">
        <v>7082</v>
      </c>
      <c r="E19" s="259">
        <v>111042</v>
      </c>
      <c r="F19" s="259"/>
      <c r="G19" s="165"/>
      <c r="H19" s="165"/>
    </row>
    <row r="20" spans="1:8" x14ac:dyDescent="0.2">
      <c r="A20" s="261" t="s">
        <v>325</v>
      </c>
      <c r="B20" s="401" t="s">
        <v>330</v>
      </c>
      <c r="C20" s="401"/>
      <c r="D20" s="262">
        <v>7083</v>
      </c>
      <c r="E20" s="262">
        <v>111043</v>
      </c>
      <c r="F20" s="262"/>
      <c r="G20" s="263"/>
      <c r="H20" s="263"/>
    </row>
    <row r="21" spans="1:8" x14ac:dyDescent="0.2">
      <c r="A21" s="264">
        <v>3</v>
      </c>
      <c r="B21" s="265" t="s">
        <v>331</v>
      </c>
      <c r="C21" s="130"/>
      <c r="D21" s="129"/>
      <c r="E21" s="129"/>
      <c r="F21" s="129"/>
      <c r="G21" s="263"/>
      <c r="H21" s="263"/>
    </row>
    <row r="22" spans="1:8" x14ac:dyDescent="0.2">
      <c r="A22" s="266"/>
      <c r="B22" s="267" t="s">
        <v>332</v>
      </c>
      <c r="C22" s="150"/>
      <c r="D22" s="268">
        <v>71</v>
      </c>
      <c r="E22" s="269">
        <v>11201</v>
      </c>
      <c r="F22" s="269"/>
      <c r="G22" s="266"/>
      <c r="H22" s="266"/>
    </row>
    <row r="23" spans="1:8" x14ac:dyDescent="0.2">
      <c r="B23" s="395" t="s">
        <v>333</v>
      </c>
      <c r="C23" s="395"/>
      <c r="D23" s="165"/>
      <c r="E23" s="259">
        <v>112011</v>
      </c>
      <c r="F23" s="259"/>
      <c r="G23" s="165"/>
      <c r="H23" s="165"/>
    </row>
    <row r="24" spans="1:8" x14ac:dyDescent="0.2">
      <c r="B24" s="395" t="s">
        <v>334</v>
      </c>
      <c r="C24" s="395"/>
      <c r="D24" s="165"/>
      <c r="E24" s="259">
        <v>112012</v>
      </c>
      <c r="F24" s="259"/>
      <c r="G24" s="165"/>
      <c r="H24" s="165"/>
    </row>
    <row r="25" spans="1:8" x14ac:dyDescent="0.2">
      <c r="A25" s="264">
        <v>4</v>
      </c>
      <c r="B25" s="270" t="s">
        <v>335</v>
      </c>
      <c r="C25" s="165"/>
      <c r="D25" s="271">
        <v>72</v>
      </c>
      <c r="E25" s="256">
        <v>11300</v>
      </c>
      <c r="F25" s="256"/>
      <c r="G25" s="165"/>
      <c r="H25" s="165"/>
    </row>
    <row r="26" spans="1:8" x14ac:dyDescent="0.2">
      <c r="A26" s="266"/>
      <c r="B26" s="272" t="s">
        <v>336</v>
      </c>
      <c r="C26" s="165"/>
      <c r="D26" s="165"/>
      <c r="E26" s="259">
        <v>11301</v>
      </c>
      <c r="F26" s="259"/>
      <c r="G26" s="165"/>
      <c r="H26" s="165"/>
    </row>
    <row r="27" spans="1:8" x14ac:dyDescent="0.2">
      <c r="A27" s="256">
        <v>5</v>
      </c>
      <c r="B27" s="270" t="s">
        <v>337</v>
      </c>
      <c r="C27" s="165"/>
      <c r="D27" s="256">
        <v>73</v>
      </c>
      <c r="E27" s="256">
        <v>11400</v>
      </c>
      <c r="F27" s="256"/>
      <c r="G27" s="165"/>
      <c r="H27" s="165"/>
    </row>
    <row r="28" spans="1:8" x14ac:dyDescent="0.2">
      <c r="A28" s="256">
        <v>6</v>
      </c>
      <c r="B28" s="270" t="s">
        <v>338</v>
      </c>
      <c r="C28" s="165"/>
      <c r="D28" s="256">
        <v>75</v>
      </c>
      <c r="E28" s="256">
        <v>11500</v>
      </c>
      <c r="F28" s="256"/>
      <c r="G28" s="165"/>
      <c r="H28" s="165"/>
    </row>
    <row r="29" spans="1:8" x14ac:dyDescent="0.2">
      <c r="A29" s="256">
        <v>7</v>
      </c>
      <c r="B29" s="270" t="s">
        <v>339</v>
      </c>
      <c r="C29" s="165"/>
      <c r="D29" s="256">
        <v>77</v>
      </c>
      <c r="E29" s="256">
        <v>11600</v>
      </c>
      <c r="F29" s="256"/>
      <c r="G29" s="165"/>
      <c r="H29" s="165"/>
    </row>
    <row r="30" spans="1:8" x14ac:dyDescent="0.2">
      <c r="A30" s="270" t="s">
        <v>340</v>
      </c>
      <c r="B30" s="270" t="s">
        <v>341</v>
      </c>
      <c r="C30" s="165"/>
      <c r="D30" s="165"/>
      <c r="E30" s="256">
        <v>11800</v>
      </c>
      <c r="F30" s="257">
        <f>F13</f>
        <v>146696026</v>
      </c>
      <c r="G30" s="257">
        <f>G13</f>
        <v>61113029</v>
      </c>
      <c r="H30" s="257">
        <f>H13</f>
        <v>78692438</v>
      </c>
    </row>
    <row r="32" spans="1:8" x14ac:dyDescent="0.2">
      <c r="A32" s="252"/>
      <c r="E32" s="252" t="s">
        <v>295</v>
      </c>
      <c r="F32" s="252"/>
    </row>
    <row r="33" spans="1:6" x14ac:dyDescent="0.2">
      <c r="A33" s="252"/>
      <c r="E33" s="31" t="s">
        <v>467</v>
      </c>
      <c r="F33" s="31"/>
    </row>
  </sheetData>
  <mergeCells count="15">
    <mergeCell ref="B18:C18"/>
    <mergeCell ref="B19:C19"/>
    <mergeCell ref="B20:C20"/>
    <mergeCell ref="B23:C23"/>
    <mergeCell ref="B24:C24"/>
    <mergeCell ref="B16:C16"/>
    <mergeCell ref="H11:H12"/>
    <mergeCell ref="G11:G12"/>
    <mergeCell ref="B17:C17"/>
    <mergeCell ref="A10:H10"/>
    <mergeCell ref="B12:C12"/>
    <mergeCell ref="B13:C13"/>
    <mergeCell ref="B14:C14"/>
    <mergeCell ref="B15:C15"/>
    <mergeCell ref="F11:F12"/>
  </mergeCells>
  <pageMargins left="0.7" right="0.7" top="0.75" bottom="0.75" header="0.3" footer="0.3"/>
  <pageSetup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K48"/>
  <sheetViews>
    <sheetView workbookViewId="0">
      <selection activeCell="F37" sqref="F37"/>
    </sheetView>
  </sheetViews>
  <sheetFormatPr defaultRowHeight="12.75" x14ac:dyDescent="0.2"/>
  <cols>
    <col min="1" max="1" width="2.7109375" style="65" bestFit="1" customWidth="1"/>
    <col min="2" max="2" width="27.85546875" style="65" customWidth="1"/>
    <col min="3" max="3" width="13" style="65" customWidth="1"/>
    <col min="4" max="4" width="10.85546875" style="65" bestFit="1" customWidth="1"/>
    <col min="5" max="5" width="9.85546875" style="65" bestFit="1" customWidth="1"/>
    <col min="6" max="6" width="13.7109375" style="65" customWidth="1"/>
    <col min="7" max="7" width="12.85546875" style="65" customWidth="1"/>
    <col min="8" max="8" width="12.5703125" style="65" customWidth="1"/>
    <col min="9" max="9" width="9.140625" style="65"/>
    <col min="10" max="10" width="13.7109375" style="65" customWidth="1"/>
    <col min="11" max="16384" width="9.140625" style="65"/>
  </cols>
  <sheetData>
    <row r="2" spans="1:8" x14ac:dyDescent="0.2">
      <c r="A2" s="252" t="s">
        <v>458</v>
      </c>
      <c r="C2" s="20" t="s">
        <v>470</v>
      </c>
      <c r="D2" s="21"/>
    </row>
    <row r="3" spans="1:8" x14ac:dyDescent="0.2">
      <c r="B3" s="31" t="s">
        <v>393</v>
      </c>
      <c r="C3" s="328" t="s">
        <v>471</v>
      </c>
      <c r="D3" s="328"/>
    </row>
    <row r="4" spans="1:8" x14ac:dyDescent="0.2">
      <c r="E4" s="252" t="s">
        <v>342</v>
      </c>
      <c r="F4" s="252"/>
      <c r="H4" s="253" t="s">
        <v>450</v>
      </c>
    </row>
    <row r="5" spans="1:8" x14ac:dyDescent="0.2">
      <c r="A5" s="263"/>
      <c r="B5" s="408" t="s">
        <v>343</v>
      </c>
      <c r="C5" s="409"/>
      <c r="D5" s="254" t="s">
        <v>314</v>
      </c>
      <c r="E5" s="254" t="s">
        <v>315</v>
      </c>
      <c r="F5" s="396" t="s">
        <v>526</v>
      </c>
      <c r="G5" s="396" t="s">
        <v>509</v>
      </c>
      <c r="H5" s="396" t="s">
        <v>487</v>
      </c>
    </row>
    <row r="6" spans="1:8" x14ac:dyDescent="0.2">
      <c r="A6" s="266"/>
      <c r="B6" s="410"/>
      <c r="C6" s="411"/>
      <c r="D6" s="255" t="s">
        <v>317</v>
      </c>
      <c r="E6" s="255" t="s">
        <v>318</v>
      </c>
      <c r="F6" s="397"/>
      <c r="G6" s="397"/>
      <c r="H6" s="397"/>
    </row>
    <row r="7" spans="1:8" ht="15" x14ac:dyDescent="0.25">
      <c r="A7" s="256">
        <v>1</v>
      </c>
      <c r="B7" s="406" t="s">
        <v>344</v>
      </c>
      <c r="C7" s="407"/>
      <c r="D7" s="256">
        <v>60</v>
      </c>
      <c r="E7" s="256">
        <v>12100</v>
      </c>
      <c r="F7" s="273">
        <f>F9</f>
        <v>118365667</v>
      </c>
      <c r="G7" s="273">
        <f>G9</f>
        <v>44151793</v>
      </c>
      <c r="H7" s="273">
        <f>H9</f>
        <v>51084320</v>
      </c>
    </row>
    <row r="8" spans="1:8" ht="15" x14ac:dyDescent="0.25">
      <c r="A8" s="258" t="s">
        <v>320</v>
      </c>
      <c r="B8" s="258" t="s">
        <v>345</v>
      </c>
      <c r="C8" s="165"/>
      <c r="D8" s="258" t="s">
        <v>346</v>
      </c>
      <c r="E8" s="259">
        <v>12101</v>
      </c>
      <c r="F8" s="259"/>
      <c r="G8" s="273"/>
      <c r="H8" s="273"/>
    </row>
    <row r="9" spans="1:8" ht="15" x14ac:dyDescent="0.25">
      <c r="A9" s="258" t="s">
        <v>323</v>
      </c>
      <c r="B9" s="404" t="s">
        <v>347</v>
      </c>
      <c r="C9" s="405"/>
      <c r="D9" s="165"/>
      <c r="E9" s="259">
        <v>12102</v>
      </c>
      <c r="F9" s="273">
        <f>'R'!E12</f>
        <v>118365667</v>
      </c>
      <c r="G9" s="273">
        <f>'R'!F12</f>
        <v>44151793</v>
      </c>
      <c r="H9" s="273">
        <f>'R'!G12</f>
        <v>51084320</v>
      </c>
    </row>
    <row r="10" spans="1:8" ht="15" x14ac:dyDescent="0.25">
      <c r="A10" s="258" t="s">
        <v>325</v>
      </c>
      <c r="B10" s="404" t="s">
        <v>348</v>
      </c>
      <c r="C10" s="405"/>
      <c r="D10" s="258" t="s">
        <v>349</v>
      </c>
      <c r="E10" s="259">
        <v>12103</v>
      </c>
      <c r="F10" s="273"/>
      <c r="G10" s="273"/>
      <c r="H10" s="273"/>
    </row>
    <row r="11" spans="1:8" ht="15" x14ac:dyDescent="0.25">
      <c r="A11" s="258" t="s">
        <v>350</v>
      </c>
      <c r="B11" s="404" t="s">
        <v>351</v>
      </c>
      <c r="C11" s="405"/>
      <c r="D11" s="165"/>
      <c r="E11" s="259">
        <v>12104</v>
      </c>
      <c r="F11" s="273"/>
      <c r="G11" s="273"/>
      <c r="H11" s="273"/>
    </row>
    <row r="12" spans="1:8" ht="15" x14ac:dyDescent="0.25">
      <c r="A12" s="258" t="s">
        <v>352</v>
      </c>
      <c r="B12" s="404" t="s">
        <v>353</v>
      </c>
      <c r="C12" s="405"/>
      <c r="D12" s="258" t="s">
        <v>354</v>
      </c>
      <c r="E12" s="259">
        <v>12105</v>
      </c>
      <c r="F12" s="273"/>
      <c r="G12" s="273"/>
      <c r="H12" s="273"/>
    </row>
    <row r="13" spans="1:8" ht="15" x14ac:dyDescent="0.25">
      <c r="A13" s="256">
        <v>2</v>
      </c>
      <c r="B13" s="406" t="s">
        <v>355</v>
      </c>
      <c r="C13" s="407"/>
      <c r="D13" s="256">
        <v>64</v>
      </c>
      <c r="E13" s="256">
        <v>12200</v>
      </c>
      <c r="F13" s="273">
        <f>F14+F15</f>
        <v>1930933</v>
      </c>
      <c r="G13" s="273">
        <f t="shared" ref="G13" si="0">G14+G15</f>
        <v>1909393</v>
      </c>
      <c r="H13" s="273">
        <f>H14+H15</f>
        <v>2199795</v>
      </c>
    </row>
    <row r="14" spans="1:8" ht="15" x14ac:dyDescent="0.25">
      <c r="A14" s="258" t="s">
        <v>356</v>
      </c>
      <c r="B14" s="404" t="s">
        <v>106</v>
      </c>
      <c r="C14" s="405"/>
      <c r="D14" s="259">
        <v>641</v>
      </c>
      <c r="E14" s="259">
        <v>12201</v>
      </c>
      <c r="F14" s="273">
        <f>'R'!E14</f>
        <v>1654602</v>
      </c>
      <c r="G14" s="273">
        <f>'R'!F14</f>
        <v>1636155</v>
      </c>
      <c r="H14" s="273">
        <f>'R'!G14</f>
        <v>1885000</v>
      </c>
    </row>
    <row r="15" spans="1:8" ht="15" x14ac:dyDescent="0.25">
      <c r="A15" s="258" t="s">
        <v>357</v>
      </c>
      <c r="B15" s="258" t="s">
        <v>358</v>
      </c>
      <c r="C15" s="165"/>
      <c r="D15" s="259">
        <v>644</v>
      </c>
      <c r="E15" s="259">
        <v>12202</v>
      </c>
      <c r="F15" s="273">
        <f>'R'!E15</f>
        <v>276331</v>
      </c>
      <c r="G15" s="273">
        <f>'R'!F15</f>
        <v>273238</v>
      </c>
      <c r="H15" s="273">
        <f>'R'!G15</f>
        <v>314795</v>
      </c>
    </row>
    <row r="16" spans="1:8" ht="15" x14ac:dyDescent="0.25">
      <c r="A16" s="256">
        <v>3</v>
      </c>
      <c r="B16" s="406" t="s">
        <v>359</v>
      </c>
      <c r="C16" s="407"/>
      <c r="D16" s="256">
        <v>68</v>
      </c>
      <c r="E16" s="256">
        <v>12300</v>
      </c>
      <c r="F16" s="273">
        <f>'R'!E16</f>
        <v>1009624</v>
      </c>
      <c r="G16" s="273">
        <f>'R'!F16</f>
        <v>1171842.2</v>
      </c>
      <c r="H16" s="273">
        <f>'R'!G16</f>
        <v>317082</v>
      </c>
    </row>
    <row r="17" spans="1:11" ht="15" x14ac:dyDescent="0.25">
      <c r="A17" s="256">
        <v>4</v>
      </c>
      <c r="B17" s="270" t="s">
        <v>360</v>
      </c>
      <c r="C17" s="165"/>
      <c r="D17" s="256">
        <v>61</v>
      </c>
      <c r="E17" s="256">
        <v>12400</v>
      </c>
      <c r="F17" s="273">
        <f>F19+F20+F21+F22+F23+F24+F25+F26+F27+F28+F29+F32+F34+F33</f>
        <v>9388031</v>
      </c>
      <c r="G17" s="273">
        <f>G19+G20+G21+G22+G23+G24+G25+G26+G27+G28+G29+G32+G34</f>
        <v>7897911</v>
      </c>
      <c r="H17" s="273">
        <f>H18+H19+H20+H21+H22+H23+H24+H25+H26+H27+H28+H29+H32</f>
        <v>1857176</v>
      </c>
    </row>
    <row r="18" spans="1:11" ht="15" x14ac:dyDescent="0.25">
      <c r="A18" s="258" t="s">
        <v>320</v>
      </c>
      <c r="B18" s="404" t="s">
        <v>361</v>
      </c>
      <c r="C18" s="405"/>
      <c r="D18" s="165"/>
      <c r="E18" s="259">
        <v>12401</v>
      </c>
      <c r="F18" s="273"/>
      <c r="G18" s="273"/>
      <c r="H18" s="273"/>
      <c r="J18" s="274"/>
    </row>
    <row r="19" spans="1:11" ht="15" x14ac:dyDescent="0.25">
      <c r="A19" s="258" t="s">
        <v>323</v>
      </c>
      <c r="B19" s="404" t="s">
        <v>362</v>
      </c>
      <c r="C19" s="405"/>
      <c r="D19" s="259">
        <v>611</v>
      </c>
      <c r="E19" s="259">
        <v>12402</v>
      </c>
      <c r="F19" s="273"/>
      <c r="G19" s="306">
        <v>5000</v>
      </c>
      <c r="H19" s="273"/>
      <c r="J19" s="274"/>
    </row>
    <row r="20" spans="1:11" ht="15" x14ac:dyDescent="0.25">
      <c r="A20" s="258" t="s">
        <v>325</v>
      </c>
      <c r="B20" s="404" t="s">
        <v>536</v>
      </c>
      <c r="C20" s="405"/>
      <c r="D20" s="259">
        <v>613</v>
      </c>
      <c r="E20" s="259">
        <v>12403</v>
      </c>
      <c r="F20" s="300">
        <v>336720</v>
      </c>
      <c r="G20" s="301">
        <v>292800</v>
      </c>
      <c r="H20" s="273">
        <v>223200</v>
      </c>
      <c r="J20" s="274"/>
    </row>
    <row r="21" spans="1:11" ht="15" x14ac:dyDescent="0.25">
      <c r="A21" s="258" t="s">
        <v>350</v>
      </c>
      <c r="B21" s="404" t="s">
        <v>363</v>
      </c>
      <c r="C21" s="405"/>
      <c r="D21" s="259">
        <v>615</v>
      </c>
      <c r="E21" s="259">
        <v>12404</v>
      </c>
      <c r="F21" s="273">
        <v>39833</v>
      </c>
      <c r="G21" s="301"/>
      <c r="H21" s="302">
        <v>143502</v>
      </c>
      <c r="J21" s="274"/>
    </row>
    <row r="22" spans="1:11" ht="15" x14ac:dyDescent="0.25">
      <c r="A22" s="258" t="s">
        <v>352</v>
      </c>
      <c r="B22" s="404" t="s">
        <v>364</v>
      </c>
      <c r="C22" s="405"/>
      <c r="D22" s="259">
        <v>616</v>
      </c>
      <c r="E22" s="259">
        <v>12405</v>
      </c>
      <c r="F22" s="273">
        <v>77799</v>
      </c>
      <c r="G22" s="301">
        <v>44299</v>
      </c>
      <c r="H22" s="273">
        <v>5000</v>
      </c>
      <c r="J22" s="274"/>
    </row>
    <row r="23" spans="1:11" ht="15" x14ac:dyDescent="0.25">
      <c r="A23" s="258" t="s">
        <v>365</v>
      </c>
      <c r="B23" s="404" t="s">
        <v>478</v>
      </c>
      <c r="C23" s="405"/>
      <c r="D23" s="259">
        <v>667</v>
      </c>
      <c r="E23" s="259">
        <v>12406</v>
      </c>
      <c r="F23" s="273">
        <v>1792890</v>
      </c>
      <c r="G23" s="300">
        <f>2258900-8</f>
        <v>2258892</v>
      </c>
      <c r="H23" s="273">
        <v>214790</v>
      </c>
      <c r="J23" s="274"/>
    </row>
    <row r="24" spans="1:11" ht="15" x14ac:dyDescent="0.25">
      <c r="A24" s="258" t="s">
        <v>366</v>
      </c>
      <c r="B24" s="404" t="s">
        <v>367</v>
      </c>
      <c r="C24" s="405"/>
      <c r="D24" s="259">
        <v>618</v>
      </c>
      <c r="E24" s="259">
        <v>12407</v>
      </c>
      <c r="F24" s="273">
        <v>1187267</v>
      </c>
      <c r="G24" s="301">
        <v>3106344</v>
      </c>
      <c r="H24" s="273">
        <v>9200</v>
      </c>
      <c r="J24" s="274"/>
      <c r="K24" s="73"/>
    </row>
    <row r="25" spans="1:11" ht="15" x14ac:dyDescent="0.25">
      <c r="A25" s="258" t="s">
        <v>368</v>
      </c>
      <c r="B25" s="258" t="s">
        <v>537</v>
      </c>
      <c r="C25" s="165"/>
      <c r="D25" s="259">
        <v>621</v>
      </c>
      <c r="E25" s="259">
        <v>12408</v>
      </c>
      <c r="F25" s="273">
        <v>1532500</v>
      </c>
      <c r="G25" s="300"/>
      <c r="H25" s="273">
        <v>1172673</v>
      </c>
      <c r="J25" s="274"/>
    </row>
    <row r="26" spans="1:11" ht="15" x14ac:dyDescent="0.25">
      <c r="A26" s="258" t="s">
        <v>369</v>
      </c>
      <c r="B26" s="404" t="s">
        <v>370</v>
      </c>
      <c r="C26" s="405"/>
      <c r="D26" s="259">
        <v>624</v>
      </c>
      <c r="E26" s="259">
        <v>12409</v>
      </c>
      <c r="F26" s="273"/>
      <c r="G26" s="300">
        <v>68001</v>
      </c>
      <c r="H26" s="273"/>
      <c r="J26" s="274"/>
    </row>
    <row r="27" spans="1:11" ht="15" x14ac:dyDescent="0.25">
      <c r="A27" s="258" t="s">
        <v>371</v>
      </c>
      <c r="B27" s="404" t="s">
        <v>372</v>
      </c>
      <c r="C27" s="405"/>
      <c r="D27" s="259">
        <v>625</v>
      </c>
      <c r="E27" s="259">
        <v>12410</v>
      </c>
      <c r="F27" s="273">
        <v>2266361</v>
      </c>
      <c r="G27" s="300">
        <v>1188351</v>
      </c>
      <c r="H27" s="273"/>
      <c r="J27" s="274"/>
    </row>
    <row r="28" spans="1:11" ht="15" x14ac:dyDescent="0.25">
      <c r="A28" s="258" t="s">
        <v>373</v>
      </c>
      <c r="B28" s="404" t="s">
        <v>374</v>
      </c>
      <c r="C28" s="405"/>
      <c r="D28" s="259">
        <v>626</v>
      </c>
      <c r="E28" s="259">
        <v>12411</v>
      </c>
      <c r="F28" s="273">
        <v>45571</v>
      </c>
      <c r="G28" s="300">
        <v>4017</v>
      </c>
      <c r="H28" s="273"/>
      <c r="J28" s="274"/>
    </row>
    <row r="29" spans="1:11" ht="15" x14ac:dyDescent="0.25">
      <c r="A29" s="258" t="s">
        <v>375</v>
      </c>
      <c r="B29" s="404" t="s">
        <v>376</v>
      </c>
      <c r="C29" s="405"/>
      <c r="D29" s="259">
        <v>627</v>
      </c>
      <c r="E29" s="259">
        <v>12412</v>
      </c>
      <c r="F29" s="300">
        <f>F30+F31</f>
        <v>822895</v>
      </c>
      <c r="G29" s="300">
        <f>G30+G31</f>
        <v>506854</v>
      </c>
      <c r="H29" s="273"/>
      <c r="J29" s="274"/>
    </row>
    <row r="30" spans="1:11" ht="15" x14ac:dyDescent="0.25">
      <c r="A30" s="258" t="s">
        <v>538</v>
      </c>
      <c r="B30" s="402" t="s">
        <v>377</v>
      </c>
      <c r="C30" s="403"/>
      <c r="D30" s="259">
        <v>6271</v>
      </c>
      <c r="E30" s="259">
        <v>124121</v>
      </c>
      <c r="F30" s="273">
        <v>822895</v>
      </c>
      <c r="G30" s="300">
        <v>506854</v>
      </c>
      <c r="H30" s="273">
        <v>71322</v>
      </c>
      <c r="J30" s="274"/>
      <c r="K30" s="73"/>
    </row>
    <row r="31" spans="1:11" ht="15" x14ac:dyDescent="0.25">
      <c r="A31" s="258" t="s">
        <v>379</v>
      </c>
      <c r="B31" s="402" t="s">
        <v>378</v>
      </c>
      <c r="C31" s="403"/>
      <c r="D31" s="259">
        <v>6272</v>
      </c>
      <c r="E31" s="259">
        <v>124122</v>
      </c>
      <c r="F31" s="273"/>
      <c r="G31" s="300"/>
      <c r="H31" s="273"/>
      <c r="J31" s="274"/>
    </row>
    <row r="32" spans="1:11" ht="15" x14ac:dyDescent="0.25">
      <c r="A32" s="258" t="s">
        <v>539</v>
      </c>
      <c r="B32" s="404" t="s">
        <v>380</v>
      </c>
      <c r="C32" s="405"/>
      <c r="D32" s="259">
        <v>628</v>
      </c>
      <c r="E32" s="259">
        <v>12413</v>
      </c>
      <c r="F32" s="273">
        <v>475516</v>
      </c>
      <c r="G32" s="300">
        <v>404624</v>
      </c>
      <c r="H32" s="273">
        <v>88811</v>
      </c>
      <c r="J32" s="274"/>
    </row>
    <row r="33" spans="1:10" ht="15" x14ac:dyDescent="0.25">
      <c r="A33" s="258" t="s">
        <v>513</v>
      </c>
      <c r="B33" s="297" t="s">
        <v>541</v>
      </c>
      <c r="C33" s="298"/>
      <c r="D33" s="259">
        <v>654</v>
      </c>
      <c r="E33" s="259">
        <v>12414</v>
      </c>
      <c r="F33" s="273">
        <v>501953</v>
      </c>
      <c r="G33" s="300"/>
      <c r="H33" s="273"/>
      <c r="J33" s="274"/>
    </row>
    <row r="34" spans="1:10" ht="15" x14ac:dyDescent="0.25">
      <c r="A34" s="258" t="s">
        <v>540</v>
      </c>
      <c r="B34" s="297" t="s">
        <v>512</v>
      </c>
      <c r="C34" s="298"/>
      <c r="D34" s="259">
        <v>657</v>
      </c>
      <c r="E34" s="259">
        <v>12415</v>
      </c>
      <c r="F34" s="273">
        <v>308726</v>
      </c>
      <c r="G34" s="300">
        <v>18729</v>
      </c>
      <c r="H34" s="273"/>
      <c r="J34" s="274"/>
    </row>
    <row r="35" spans="1:10" ht="15" x14ac:dyDescent="0.25">
      <c r="A35" s="256">
        <v>5</v>
      </c>
      <c r="B35" s="406" t="s">
        <v>381</v>
      </c>
      <c r="C35" s="407"/>
      <c r="D35" s="256">
        <v>63</v>
      </c>
      <c r="E35" s="256">
        <v>12500</v>
      </c>
      <c r="F35" s="300">
        <f>F38+F36+F37+F39</f>
        <v>1055598</v>
      </c>
      <c r="G35" s="300">
        <f>G38+G36+G37+G39</f>
        <v>85465</v>
      </c>
      <c r="H35" s="273">
        <f>H38+H36+H37+H39</f>
        <v>34424</v>
      </c>
      <c r="J35" s="274"/>
    </row>
    <row r="36" spans="1:10" ht="15" x14ac:dyDescent="0.25">
      <c r="A36" s="258" t="s">
        <v>320</v>
      </c>
      <c r="B36" s="404" t="s">
        <v>382</v>
      </c>
      <c r="C36" s="405"/>
      <c r="D36" s="259">
        <v>632</v>
      </c>
      <c r="E36" s="259">
        <v>12501</v>
      </c>
      <c r="F36" s="273"/>
      <c r="G36" s="300">
        <v>8290</v>
      </c>
      <c r="H36" s="273">
        <v>18424</v>
      </c>
      <c r="J36" s="274"/>
    </row>
    <row r="37" spans="1:10" ht="15" x14ac:dyDescent="0.25">
      <c r="A37" s="258" t="s">
        <v>323</v>
      </c>
      <c r="B37" s="404" t="s">
        <v>514</v>
      </c>
      <c r="C37" s="405"/>
      <c r="D37" s="259">
        <v>633</v>
      </c>
      <c r="E37" s="259">
        <v>12502</v>
      </c>
      <c r="F37" s="273">
        <v>78198</v>
      </c>
      <c r="G37" s="300">
        <v>60125</v>
      </c>
      <c r="H37" s="273"/>
      <c r="J37" s="274"/>
    </row>
    <row r="38" spans="1:10" ht="15" x14ac:dyDescent="0.25">
      <c r="A38" s="258" t="s">
        <v>325</v>
      </c>
      <c r="B38" s="404" t="s">
        <v>383</v>
      </c>
      <c r="C38" s="405"/>
      <c r="D38" s="259">
        <v>634</v>
      </c>
      <c r="E38" s="259">
        <v>12503</v>
      </c>
      <c r="F38" s="273">
        <v>977400</v>
      </c>
      <c r="G38" s="300">
        <v>17050</v>
      </c>
      <c r="H38" s="273">
        <v>16000</v>
      </c>
      <c r="J38" s="274"/>
    </row>
    <row r="39" spans="1:10" ht="15" x14ac:dyDescent="0.25">
      <c r="A39" s="258" t="s">
        <v>350</v>
      </c>
      <c r="B39" s="404" t="s">
        <v>129</v>
      </c>
      <c r="C39" s="405"/>
      <c r="D39" s="259">
        <v>638</v>
      </c>
      <c r="E39" s="259">
        <v>12504</v>
      </c>
      <c r="F39" s="273"/>
      <c r="G39" s="273">
        <f>'R'!E25</f>
        <v>0</v>
      </c>
      <c r="H39" s="273">
        <v>0</v>
      </c>
      <c r="J39" s="274"/>
    </row>
    <row r="40" spans="1:10" ht="15" x14ac:dyDescent="0.25">
      <c r="A40" s="270" t="s">
        <v>384</v>
      </c>
      <c r="B40" s="406" t="s">
        <v>385</v>
      </c>
      <c r="C40" s="407"/>
      <c r="D40" s="165"/>
      <c r="E40" s="259">
        <v>12600</v>
      </c>
      <c r="F40" s="273">
        <f>F13+F7+F17+F35+F16</f>
        <v>131749853</v>
      </c>
      <c r="G40" s="273">
        <f>G13+G7+G17+G35+G16</f>
        <v>55216404.200000003</v>
      </c>
      <c r="H40" s="273">
        <f>H13+H7+H17+H35+H16</f>
        <v>55492797</v>
      </c>
      <c r="J40" s="274"/>
    </row>
    <row r="41" spans="1:10" x14ac:dyDescent="0.2">
      <c r="B41" s="252" t="s">
        <v>386</v>
      </c>
      <c r="F41" s="275" t="s">
        <v>526</v>
      </c>
      <c r="G41" s="275" t="s">
        <v>509</v>
      </c>
      <c r="H41" s="275" t="s">
        <v>487</v>
      </c>
      <c r="J41" s="274"/>
    </row>
    <row r="42" spans="1:10" x14ac:dyDescent="0.2">
      <c r="A42" s="256">
        <v>1</v>
      </c>
      <c r="B42" s="406" t="s">
        <v>387</v>
      </c>
      <c r="C42" s="407"/>
      <c r="D42" s="165"/>
      <c r="E42" s="256">
        <v>14000</v>
      </c>
      <c r="F42" s="165">
        <v>4</v>
      </c>
      <c r="G42" s="165">
        <v>6</v>
      </c>
      <c r="H42" s="165">
        <v>6</v>
      </c>
    </row>
    <row r="43" spans="1:10" x14ac:dyDescent="0.2">
      <c r="A43" s="256">
        <v>2</v>
      </c>
      <c r="B43" s="406" t="s">
        <v>388</v>
      </c>
      <c r="C43" s="407"/>
      <c r="D43" s="165"/>
      <c r="E43" s="256">
        <v>15000</v>
      </c>
      <c r="F43" s="256"/>
      <c r="G43" s="165"/>
      <c r="H43" s="165"/>
    </row>
    <row r="44" spans="1:10" x14ac:dyDescent="0.2">
      <c r="A44" s="258" t="s">
        <v>320</v>
      </c>
      <c r="B44" s="404" t="s">
        <v>389</v>
      </c>
      <c r="C44" s="405"/>
      <c r="D44" s="165"/>
      <c r="E44" s="259">
        <v>15001</v>
      </c>
      <c r="F44" s="259"/>
      <c r="G44" s="165"/>
      <c r="H44" s="165"/>
    </row>
    <row r="45" spans="1:10" x14ac:dyDescent="0.2">
      <c r="A45" s="165"/>
      <c r="B45" s="402" t="s">
        <v>390</v>
      </c>
      <c r="C45" s="403"/>
      <c r="D45" s="165"/>
      <c r="E45" s="259">
        <v>150011</v>
      </c>
      <c r="F45" s="259"/>
      <c r="G45" s="165"/>
      <c r="H45" s="165"/>
    </row>
    <row r="46" spans="1:10" x14ac:dyDescent="0.2">
      <c r="A46" s="258" t="s">
        <v>323</v>
      </c>
      <c r="B46" s="404" t="s">
        <v>391</v>
      </c>
      <c r="C46" s="405"/>
      <c r="D46" s="165"/>
      <c r="E46" s="259">
        <v>15002</v>
      </c>
      <c r="F46" s="259"/>
      <c r="G46" s="165"/>
      <c r="H46" s="165"/>
    </row>
    <row r="47" spans="1:10" x14ac:dyDescent="0.2">
      <c r="A47" s="165"/>
      <c r="B47" s="402" t="s">
        <v>392</v>
      </c>
      <c r="C47" s="403"/>
      <c r="D47" s="165"/>
      <c r="E47" s="259">
        <v>150021</v>
      </c>
      <c r="F47" s="259"/>
      <c r="G47" s="165"/>
      <c r="H47" s="165"/>
    </row>
    <row r="48" spans="1:10" x14ac:dyDescent="0.2">
      <c r="E48" s="31" t="s">
        <v>468</v>
      </c>
      <c r="F48" s="31"/>
    </row>
  </sheetData>
  <mergeCells count="39">
    <mergeCell ref="G5:G6"/>
    <mergeCell ref="H5:H6"/>
    <mergeCell ref="B5:C6"/>
    <mergeCell ref="B7:C7"/>
    <mergeCell ref="B9:C9"/>
    <mergeCell ref="F5:F6"/>
    <mergeCell ref="B10:C10"/>
    <mergeCell ref="B11:C11"/>
    <mergeCell ref="B12:C12"/>
    <mergeCell ref="B13:C13"/>
    <mergeCell ref="B14:C14"/>
    <mergeCell ref="B26:C26"/>
    <mergeCell ref="B27:C27"/>
    <mergeCell ref="B16:C16"/>
    <mergeCell ref="B18:C18"/>
    <mergeCell ref="B19:C19"/>
    <mergeCell ref="B20:C20"/>
    <mergeCell ref="B21:C21"/>
    <mergeCell ref="C3:D3"/>
    <mergeCell ref="B43:C43"/>
    <mergeCell ref="B44:C44"/>
    <mergeCell ref="B45:C45"/>
    <mergeCell ref="B46:C46"/>
    <mergeCell ref="B42:C42"/>
    <mergeCell ref="B28:C28"/>
    <mergeCell ref="B29:C29"/>
    <mergeCell ref="B30:C30"/>
    <mergeCell ref="B31:C31"/>
    <mergeCell ref="B32:C32"/>
    <mergeCell ref="B35:C35"/>
    <mergeCell ref="B22:C22"/>
    <mergeCell ref="B23:C23"/>
    <mergeCell ref="B24:C24"/>
    <mergeCell ref="B40:C40"/>
    <mergeCell ref="B47:C47"/>
    <mergeCell ref="B36:C36"/>
    <mergeCell ref="B37:C37"/>
    <mergeCell ref="B38:C38"/>
    <mergeCell ref="B39:C39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55"/>
  <sheetViews>
    <sheetView workbookViewId="0">
      <selection activeCell="J51" sqref="J51"/>
    </sheetView>
  </sheetViews>
  <sheetFormatPr defaultRowHeight="12.75" x14ac:dyDescent="0.2"/>
  <cols>
    <col min="1" max="1" width="4" style="65" customWidth="1"/>
    <col min="2" max="2" width="11.140625" style="65" customWidth="1"/>
    <col min="3" max="3" width="29.140625" style="65" bestFit="1" customWidth="1"/>
    <col min="4" max="4" width="20.5703125" style="65" customWidth="1"/>
    <col min="5" max="16384" width="9.140625" style="65"/>
  </cols>
  <sheetData>
    <row r="1" spans="1:4" ht="12.75" customHeight="1" x14ac:dyDescent="0.2">
      <c r="B1" s="252" t="s">
        <v>393</v>
      </c>
      <c r="C1" s="328" t="s">
        <v>471</v>
      </c>
      <c r="D1" s="328"/>
    </row>
    <row r="2" spans="1:4" ht="14.25" customHeight="1" x14ac:dyDescent="0.2">
      <c r="B2" s="252" t="s">
        <v>394</v>
      </c>
      <c r="C2" s="97" t="s">
        <v>467</v>
      </c>
      <c r="D2" s="21"/>
    </row>
    <row r="3" spans="1:4" ht="9" customHeight="1" x14ac:dyDescent="0.2"/>
    <row r="4" spans="1:4" x14ac:dyDescent="0.2">
      <c r="A4" s="165"/>
      <c r="B4" s="165"/>
      <c r="C4" s="270" t="s">
        <v>395</v>
      </c>
      <c r="D4" s="270" t="s">
        <v>396</v>
      </c>
    </row>
    <row r="5" spans="1:4" x14ac:dyDescent="0.2">
      <c r="A5" s="259">
        <v>1</v>
      </c>
      <c r="B5" s="270" t="s">
        <v>397</v>
      </c>
      <c r="C5" s="258" t="s">
        <v>398</v>
      </c>
      <c r="D5" s="165"/>
    </row>
    <row r="6" spans="1:4" x14ac:dyDescent="0.2">
      <c r="A6" s="259">
        <v>2</v>
      </c>
      <c r="B6" s="270" t="s">
        <v>397</v>
      </c>
      <c r="C6" s="276" t="s">
        <v>399</v>
      </c>
      <c r="D6" s="165"/>
    </row>
    <row r="7" spans="1:4" x14ac:dyDescent="0.2">
      <c r="A7" s="259">
        <v>3</v>
      </c>
      <c r="B7" s="270" t="s">
        <v>397</v>
      </c>
      <c r="C7" s="276" t="s">
        <v>400</v>
      </c>
      <c r="D7" s="165"/>
    </row>
    <row r="8" spans="1:4" x14ac:dyDescent="0.2">
      <c r="A8" s="259">
        <v>4</v>
      </c>
      <c r="B8" s="270" t="s">
        <v>397</v>
      </c>
      <c r="C8" s="258" t="s">
        <v>401</v>
      </c>
      <c r="D8" s="165"/>
    </row>
    <row r="9" spans="1:4" x14ac:dyDescent="0.2">
      <c r="A9" s="259">
        <v>5</v>
      </c>
      <c r="B9" s="270" t="s">
        <v>397</v>
      </c>
      <c r="C9" s="276" t="s">
        <v>402</v>
      </c>
      <c r="D9" s="165"/>
    </row>
    <row r="10" spans="1:4" x14ac:dyDescent="0.2">
      <c r="A10" s="259">
        <v>6</v>
      </c>
      <c r="B10" s="270" t="s">
        <v>397</v>
      </c>
      <c r="C10" s="258" t="s">
        <v>403</v>
      </c>
      <c r="D10" s="165"/>
    </row>
    <row r="11" spans="1:4" x14ac:dyDescent="0.2">
      <c r="A11" s="259">
        <v>7</v>
      </c>
      <c r="B11" s="270" t="s">
        <v>397</v>
      </c>
      <c r="C11" s="258" t="s">
        <v>404</v>
      </c>
      <c r="D11" s="165"/>
    </row>
    <row r="12" spans="1:4" x14ac:dyDescent="0.2">
      <c r="A12" s="259">
        <v>8</v>
      </c>
      <c r="B12" s="270" t="s">
        <v>397</v>
      </c>
      <c r="C12" s="258" t="s">
        <v>405</v>
      </c>
      <c r="D12" s="307">
        <f>'R'!E9</f>
        <v>146696026</v>
      </c>
    </row>
    <row r="13" spans="1:4" x14ac:dyDescent="0.2">
      <c r="A13" s="270" t="s">
        <v>24</v>
      </c>
      <c r="B13" s="165"/>
      <c r="C13" s="270" t="s">
        <v>406</v>
      </c>
      <c r="D13" s="165"/>
    </row>
    <row r="14" spans="1:4" x14ac:dyDescent="0.2">
      <c r="A14" s="259">
        <v>9</v>
      </c>
      <c r="B14" s="270" t="s">
        <v>407</v>
      </c>
      <c r="C14" s="258" t="s">
        <v>408</v>
      </c>
      <c r="D14" s="165"/>
    </row>
    <row r="15" spans="1:4" x14ac:dyDescent="0.2">
      <c r="A15" s="259">
        <v>10</v>
      </c>
      <c r="B15" s="270" t="s">
        <v>407</v>
      </c>
      <c r="C15" s="258" t="s">
        <v>409</v>
      </c>
      <c r="D15" s="194"/>
    </row>
    <row r="16" spans="1:4" x14ac:dyDescent="0.2">
      <c r="A16" s="259">
        <v>11</v>
      </c>
      <c r="B16" s="270" t="s">
        <v>407</v>
      </c>
      <c r="C16" s="258" t="s">
        <v>410</v>
      </c>
      <c r="D16" s="165"/>
    </row>
    <row r="17" spans="1:4" x14ac:dyDescent="0.2">
      <c r="A17" s="270" t="s">
        <v>48</v>
      </c>
      <c r="B17" s="165"/>
      <c r="C17" s="270" t="s">
        <v>411</v>
      </c>
      <c r="D17" s="165"/>
    </row>
    <row r="18" spans="1:4" x14ac:dyDescent="0.2">
      <c r="A18" s="259">
        <v>12</v>
      </c>
      <c r="B18" s="270" t="s">
        <v>412</v>
      </c>
      <c r="C18" s="258" t="s">
        <v>413</v>
      </c>
      <c r="D18" s="165"/>
    </row>
    <row r="19" spans="1:4" x14ac:dyDescent="0.2">
      <c r="A19" s="259">
        <v>13</v>
      </c>
      <c r="B19" s="270" t="s">
        <v>412</v>
      </c>
      <c r="C19" s="270" t="s">
        <v>414</v>
      </c>
      <c r="D19" s="165"/>
    </row>
    <row r="20" spans="1:4" x14ac:dyDescent="0.2">
      <c r="A20" s="259">
        <v>14</v>
      </c>
      <c r="B20" s="270" t="s">
        <v>412</v>
      </c>
      <c r="C20" s="258" t="s">
        <v>415</v>
      </c>
      <c r="D20" s="165"/>
    </row>
    <row r="21" spans="1:4" x14ac:dyDescent="0.2">
      <c r="A21" s="259">
        <v>15</v>
      </c>
      <c r="B21" s="270" t="s">
        <v>412</v>
      </c>
      <c r="C21" s="277" t="s">
        <v>416</v>
      </c>
      <c r="D21" s="165"/>
    </row>
    <row r="22" spans="1:4" x14ac:dyDescent="0.2">
      <c r="A22" s="259">
        <v>16</v>
      </c>
      <c r="B22" s="270" t="s">
        <v>412</v>
      </c>
      <c r="C22" s="258" t="s">
        <v>417</v>
      </c>
      <c r="D22" s="165"/>
    </row>
    <row r="23" spans="1:4" x14ac:dyDescent="0.2">
      <c r="A23" s="259">
        <v>17</v>
      </c>
      <c r="B23" s="270" t="s">
        <v>412</v>
      </c>
      <c r="C23" s="258" t="s">
        <v>418</v>
      </c>
      <c r="D23" s="165"/>
    </row>
    <row r="24" spans="1:4" x14ac:dyDescent="0.2">
      <c r="A24" s="259">
        <v>18</v>
      </c>
      <c r="B24" s="270" t="s">
        <v>412</v>
      </c>
      <c r="C24" s="276" t="s">
        <v>419</v>
      </c>
      <c r="D24" s="165"/>
    </row>
    <row r="25" spans="1:4" x14ac:dyDescent="0.2">
      <c r="A25" s="259">
        <v>19</v>
      </c>
      <c r="B25" s="270" t="s">
        <v>412</v>
      </c>
      <c r="C25" s="258" t="s">
        <v>420</v>
      </c>
      <c r="D25" s="165"/>
    </row>
    <row r="26" spans="1:4" x14ac:dyDescent="0.2">
      <c r="A26" s="270" t="s">
        <v>86</v>
      </c>
      <c r="B26" s="165"/>
      <c r="C26" s="270" t="s">
        <v>421</v>
      </c>
      <c r="D26" s="165"/>
    </row>
    <row r="27" spans="1:4" x14ac:dyDescent="0.2">
      <c r="A27" s="259">
        <v>20</v>
      </c>
      <c r="B27" s="270" t="s">
        <v>422</v>
      </c>
      <c r="C27" s="258" t="s">
        <v>423</v>
      </c>
      <c r="D27" s="194"/>
    </row>
    <row r="28" spans="1:4" x14ac:dyDescent="0.2">
      <c r="A28" s="259">
        <v>21</v>
      </c>
      <c r="B28" s="270" t="s">
        <v>422</v>
      </c>
      <c r="C28" s="258" t="s">
        <v>424</v>
      </c>
      <c r="D28" s="165"/>
    </row>
    <row r="29" spans="1:4" x14ac:dyDescent="0.2">
      <c r="A29" s="259">
        <v>22</v>
      </c>
      <c r="B29" s="270" t="s">
        <v>422</v>
      </c>
      <c r="C29" s="258" t="s">
        <v>425</v>
      </c>
      <c r="D29" s="165"/>
    </row>
    <row r="30" spans="1:4" x14ac:dyDescent="0.2">
      <c r="A30" s="259">
        <v>23</v>
      </c>
      <c r="B30" s="270" t="s">
        <v>422</v>
      </c>
      <c r="C30" s="258" t="s">
        <v>426</v>
      </c>
      <c r="D30" s="165"/>
    </row>
    <row r="31" spans="1:4" x14ac:dyDescent="0.2">
      <c r="A31" s="270" t="s">
        <v>427</v>
      </c>
      <c r="B31" s="165"/>
      <c r="C31" s="270" t="s">
        <v>428</v>
      </c>
      <c r="D31" s="165"/>
    </row>
    <row r="32" spans="1:4" x14ac:dyDescent="0.2">
      <c r="A32" s="259">
        <v>24</v>
      </c>
      <c r="B32" s="270" t="s">
        <v>429</v>
      </c>
      <c r="C32" s="277" t="s">
        <v>430</v>
      </c>
      <c r="D32" s="165"/>
    </row>
    <row r="33" spans="1:4" x14ac:dyDescent="0.2">
      <c r="A33" s="259">
        <v>25</v>
      </c>
      <c r="B33" s="270" t="s">
        <v>429</v>
      </c>
      <c r="C33" s="277" t="s">
        <v>431</v>
      </c>
      <c r="D33" s="165"/>
    </row>
    <row r="34" spans="1:4" x14ac:dyDescent="0.2">
      <c r="A34" s="259">
        <v>26</v>
      </c>
      <c r="B34" s="270" t="s">
        <v>429</v>
      </c>
      <c r="C34" s="258" t="s">
        <v>432</v>
      </c>
      <c r="D34" s="165"/>
    </row>
    <row r="35" spans="1:4" x14ac:dyDescent="0.2">
      <c r="A35" s="259">
        <v>27</v>
      </c>
      <c r="B35" s="270" t="s">
        <v>429</v>
      </c>
      <c r="C35" s="258" t="s">
        <v>433</v>
      </c>
      <c r="D35" s="165"/>
    </row>
    <row r="36" spans="1:4" x14ac:dyDescent="0.2">
      <c r="A36" s="259">
        <v>28</v>
      </c>
      <c r="B36" s="270" t="s">
        <v>429</v>
      </c>
      <c r="C36" s="258" t="s">
        <v>434</v>
      </c>
      <c r="D36" s="165"/>
    </row>
    <row r="37" spans="1:4" x14ac:dyDescent="0.2">
      <c r="A37" s="259">
        <v>29</v>
      </c>
      <c r="B37" s="270" t="s">
        <v>429</v>
      </c>
      <c r="C37" s="258" t="s">
        <v>435</v>
      </c>
      <c r="D37" s="165"/>
    </row>
    <row r="38" spans="1:4" x14ac:dyDescent="0.2">
      <c r="A38" s="259">
        <v>30</v>
      </c>
      <c r="B38" s="270" t="s">
        <v>429</v>
      </c>
      <c r="C38" s="277" t="s">
        <v>436</v>
      </c>
      <c r="D38" s="165"/>
    </row>
    <row r="39" spans="1:4" x14ac:dyDescent="0.2">
      <c r="A39" s="259">
        <v>31</v>
      </c>
      <c r="B39" s="270" t="s">
        <v>429</v>
      </c>
      <c r="C39" s="258" t="s">
        <v>437</v>
      </c>
      <c r="D39" s="165"/>
    </row>
    <row r="40" spans="1:4" x14ac:dyDescent="0.2">
      <c r="A40" s="259">
        <v>32</v>
      </c>
      <c r="B40" s="270" t="s">
        <v>429</v>
      </c>
      <c r="C40" s="276" t="s">
        <v>438</v>
      </c>
      <c r="D40" s="165"/>
    </row>
    <row r="41" spans="1:4" x14ac:dyDescent="0.2">
      <c r="A41" s="259">
        <v>33</v>
      </c>
      <c r="B41" s="270" t="s">
        <v>429</v>
      </c>
      <c r="C41" s="276" t="s">
        <v>439</v>
      </c>
      <c r="D41" s="165"/>
    </row>
    <row r="42" spans="1:4" x14ac:dyDescent="0.2">
      <c r="A42" s="259">
        <v>34</v>
      </c>
      <c r="B42" s="270" t="s">
        <v>429</v>
      </c>
      <c r="C42" s="258" t="s">
        <v>440</v>
      </c>
      <c r="D42" s="165"/>
    </row>
    <row r="43" spans="1:4" x14ac:dyDescent="0.2">
      <c r="A43" s="270" t="s">
        <v>441</v>
      </c>
      <c r="B43" s="165"/>
      <c r="C43" s="270" t="s">
        <v>442</v>
      </c>
      <c r="D43" s="165"/>
    </row>
    <row r="44" spans="1:4" x14ac:dyDescent="0.2">
      <c r="A44" s="165"/>
      <c r="B44" s="165"/>
      <c r="C44" s="270" t="s">
        <v>443</v>
      </c>
      <c r="D44" s="307">
        <f>SUM(D5:D43)</f>
        <v>146696026</v>
      </c>
    </row>
    <row r="45" spans="1:4" ht="6.75" customHeight="1" x14ac:dyDescent="0.2"/>
    <row r="46" spans="1:4" x14ac:dyDescent="0.2">
      <c r="B46" s="270" t="s">
        <v>542</v>
      </c>
      <c r="C46" s="165"/>
      <c r="D46" s="258" t="s">
        <v>444</v>
      </c>
    </row>
    <row r="47" spans="1:4" ht="5.25" customHeight="1" x14ac:dyDescent="0.2">
      <c r="B47" s="412"/>
      <c r="C47" s="412"/>
      <c r="D47" s="165"/>
    </row>
    <row r="48" spans="1:4" x14ac:dyDescent="0.2">
      <c r="B48" s="258" t="s">
        <v>445</v>
      </c>
      <c r="C48" s="165"/>
      <c r="D48" s="165"/>
    </row>
    <row r="49" spans="2:4" x14ac:dyDescent="0.2">
      <c r="B49" s="258" t="s">
        <v>446</v>
      </c>
      <c r="C49" s="165"/>
      <c r="D49" s="165"/>
    </row>
    <row r="50" spans="2:4" x14ac:dyDescent="0.2">
      <c r="B50" s="258" t="s">
        <v>447</v>
      </c>
      <c r="C50" s="165"/>
      <c r="D50" s="165">
        <v>4</v>
      </c>
    </row>
    <row r="51" spans="2:4" x14ac:dyDescent="0.2">
      <c r="B51" s="258" t="s">
        <v>448</v>
      </c>
      <c r="C51" s="165"/>
      <c r="D51" s="165"/>
    </row>
    <row r="52" spans="2:4" x14ac:dyDescent="0.2">
      <c r="B52" s="258" t="s">
        <v>449</v>
      </c>
      <c r="C52" s="165"/>
      <c r="D52" s="165"/>
    </row>
    <row r="53" spans="2:4" x14ac:dyDescent="0.2">
      <c r="B53" s="398" t="s">
        <v>247</v>
      </c>
      <c r="C53" s="398"/>
      <c r="D53" s="165">
        <f>D48+D49+D50+D51+D52</f>
        <v>4</v>
      </c>
    </row>
    <row r="54" spans="2:4" x14ac:dyDescent="0.2">
      <c r="D54" s="252" t="s">
        <v>295</v>
      </c>
    </row>
    <row r="55" spans="2:4" x14ac:dyDescent="0.2">
      <c r="B55" s="252"/>
      <c r="D55" s="31" t="s">
        <v>470</v>
      </c>
    </row>
  </sheetData>
  <mergeCells count="3">
    <mergeCell ref="B47:C47"/>
    <mergeCell ref="B53:C53"/>
    <mergeCell ref="C1:D1"/>
  </mergeCells>
  <pageMargins left="0.7" right="0.7" top="0.75" bottom="0.75" header="0.3" footer="0.3"/>
  <pageSetup scale="95" orientation="portrait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topLeftCell="A4" workbookViewId="0">
      <selection activeCell="F19" sqref="F19"/>
    </sheetView>
  </sheetViews>
  <sheetFormatPr defaultRowHeight="12.75" x14ac:dyDescent="0.2"/>
  <cols>
    <col min="1" max="1" width="3.7109375" style="40" customWidth="1"/>
    <col min="2" max="2" width="2.7109375" style="40" customWidth="1"/>
    <col min="3" max="3" width="4" style="40" customWidth="1"/>
    <col min="4" max="4" width="40.5703125" style="14" customWidth="1"/>
    <col min="5" max="5" width="8.28515625" style="14" customWidth="1"/>
    <col min="6" max="7" width="14.42578125" style="41" customWidth="1"/>
    <col min="8" max="8" width="15.7109375" style="41" customWidth="1"/>
    <col min="9" max="9" width="1.42578125" style="14" customWidth="1"/>
    <col min="10" max="16384" width="9.140625" style="14"/>
  </cols>
  <sheetData>
    <row r="1" spans="1:10" ht="17.25" customHeight="1" x14ac:dyDescent="0.2"/>
    <row r="2" spans="1:10" s="13" customFormat="1" ht="15" x14ac:dyDescent="0.2">
      <c r="A2" s="42" t="s">
        <v>455</v>
      </c>
      <c r="B2" s="43"/>
      <c r="C2" s="43"/>
      <c r="D2" s="20" t="s">
        <v>466</v>
      </c>
      <c r="E2" s="44"/>
      <c r="F2" s="332"/>
      <c r="G2" s="332"/>
      <c r="H2" s="332"/>
    </row>
    <row r="3" spans="1:10" s="13" customFormat="1" ht="9" customHeight="1" x14ac:dyDescent="0.2">
      <c r="A3" s="42"/>
      <c r="B3" s="43"/>
      <c r="C3" s="43"/>
      <c r="D3" s="45"/>
      <c r="E3" s="44"/>
      <c r="F3" s="46"/>
      <c r="G3" s="46"/>
      <c r="H3" s="46"/>
    </row>
    <row r="4" spans="1:10" s="13" customFormat="1" ht="18" customHeight="1" x14ac:dyDescent="0.2">
      <c r="A4" s="333" t="s">
        <v>521</v>
      </c>
      <c r="B4" s="333"/>
      <c r="C4" s="333"/>
      <c r="D4" s="333"/>
      <c r="E4" s="333"/>
      <c r="F4" s="333"/>
      <c r="G4" s="333"/>
      <c r="H4" s="333"/>
    </row>
    <row r="5" spans="1:10" ht="6.75" customHeight="1" x14ac:dyDescent="0.2">
      <c r="A5" s="47"/>
      <c r="B5" s="47"/>
      <c r="C5" s="47"/>
      <c r="D5" s="31"/>
      <c r="E5" s="31"/>
      <c r="F5" s="48"/>
      <c r="G5" s="48"/>
      <c r="H5" s="48"/>
    </row>
    <row r="6" spans="1:10" ht="12" customHeight="1" x14ac:dyDescent="0.2">
      <c r="A6" s="334" t="s">
        <v>18</v>
      </c>
      <c r="B6" s="336" t="s">
        <v>19</v>
      </c>
      <c r="C6" s="337"/>
      <c r="D6" s="338"/>
      <c r="E6" s="334" t="s">
        <v>20</v>
      </c>
      <c r="F6" s="49" t="s">
        <v>21</v>
      </c>
      <c r="G6" s="49" t="s">
        <v>21</v>
      </c>
      <c r="H6" s="49"/>
    </row>
    <row r="7" spans="1:10" ht="12" customHeight="1" x14ac:dyDescent="0.2">
      <c r="A7" s="335"/>
      <c r="B7" s="339"/>
      <c r="C7" s="340"/>
      <c r="D7" s="341"/>
      <c r="E7" s="335"/>
      <c r="F7" s="50" t="s">
        <v>22</v>
      </c>
      <c r="G7" s="51" t="s">
        <v>23</v>
      </c>
      <c r="H7" s="51">
        <v>2020</v>
      </c>
    </row>
    <row r="8" spans="1:10" s="13" customFormat="1" ht="24.95" customHeight="1" x14ac:dyDescent="0.2">
      <c r="A8" s="52" t="s">
        <v>24</v>
      </c>
      <c r="B8" s="329" t="s">
        <v>25</v>
      </c>
      <c r="C8" s="330"/>
      <c r="D8" s="331"/>
      <c r="E8" s="53">
        <v>1</v>
      </c>
      <c r="F8" s="303">
        <f>F9+F12+F13++F21+F29+F30+F31</f>
        <v>49435440.430399999</v>
      </c>
      <c r="G8" s="303">
        <f t="shared" ref="G8:H8" si="0">G9+G12+G13++G21+G29+G30+G31</f>
        <v>33053824.595600002</v>
      </c>
      <c r="H8" s="303">
        <f t="shared" si="0"/>
        <v>56127128</v>
      </c>
    </row>
    <row r="9" spans="1:10" s="13" customFormat="1" ht="17.100000000000001" customHeight="1" x14ac:dyDescent="0.2">
      <c r="A9" s="8"/>
      <c r="B9" s="54">
        <v>1</v>
      </c>
      <c r="C9" s="10" t="s">
        <v>26</v>
      </c>
      <c r="D9" s="11"/>
      <c r="E9" s="8">
        <v>2</v>
      </c>
      <c r="F9" s="12">
        <f>F10+F11</f>
        <v>21167412.430399995</v>
      </c>
      <c r="G9" s="12">
        <v>1709671.4155999999</v>
      </c>
      <c r="H9" s="12">
        <f>H10+H11</f>
        <v>12902080</v>
      </c>
    </row>
    <row r="10" spans="1:10" s="13" customFormat="1" ht="17.100000000000001" customHeight="1" x14ac:dyDescent="0.2">
      <c r="A10" s="8"/>
      <c r="B10" s="54"/>
      <c r="C10" s="55" t="s">
        <v>27</v>
      </c>
      <c r="D10" s="56" t="s">
        <v>28</v>
      </c>
      <c r="E10" s="53">
        <v>3</v>
      </c>
      <c r="F10" s="296">
        <f>'inv llogari bankare'!E24</f>
        <v>21167412.430399995</v>
      </c>
      <c r="G10" s="296">
        <v>1709671.4155999999</v>
      </c>
      <c r="H10" s="12">
        <v>12763080</v>
      </c>
    </row>
    <row r="11" spans="1:10" s="13" customFormat="1" ht="17.100000000000001" customHeight="1" x14ac:dyDescent="0.2">
      <c r="A11" s="8"/>
      <c r="B11" s="54"/>
      <c r="C11" s="55" t="s">
        <v>27</v>
      </c>
      <c r="D11" s="56" t="s">
        <v>29</v>
      </c>
      <c r="E11" s="8">
        <v>4</v>
      </c>
      <c r="F11" s="12"/>
      <c r="G11" s="12"/>
      <c r="H11" s="12">
        <v>139000</v>
      </c>
    </row>
    <row r="12" spans="1:10" s="13" customFormat="1" ht="17.100000000000001" customHeight="1" x14ac:dyDescent="0.2">
      <c r="A12" s="8"/>
      <c r="B12" s="54">
        <v>2</v>
      </c>
      <c r="C12" s="10" t="s">
        <v>30</v>
      </c>
      <c r="D12" s="11"/>
      <c r="E12" s="53">
        <v>5</v>
      </c>
      <c r="F12" s="12"/>
      <c r="G12" s="12"/>
      <c r="H12" s="12"/>
    </row>
    <row r="13" spans="1:10" s="13" customFormat="1" ht="17.100000000000001" customHeight="1" x14ac:dyDescent="0.2">
      <c r="A13" s="8"/>
      <c r="B13" s="54">
        <v>3</v>
      </c>
      <c r="C13" s="10" t="s">
        <v>31</v>
      </c>
      <c r="D13" s="11"/>
      <c r="E13" s="8">
        <v>6</v>
      </c>
      <c r="F13" s="12">
        <f>F14+F15+F16+F17+F18</f>
        <v>28268028</v>
      </c>
      <c r="G13" s="12">
        <f t="shared" ref="G13:H13" si="1">G14+G15+G16+G17+G18</f>
        <v>31344153.18</v>
      </c>
      <c r="H13" s="12">
        <f t="shared" si="1"/>
        <v>43225048</v>
      </c>
    </row>
    <row r="14" spans="1:10" s="13" customFormat="1" ht="17.100000000000001" customHeight="1" x14ac:dyDescent="0.2">
      <c r="A14" s="8"/>
      <c r="B14" s="57"/>
      <c r="C14" s="55" t="s">
        <v>27</v>
      </c>
      <c r="D14" s="56" t="s">
        <v>32</v>
      </c>
      <c r="E14" s="53">
        <v>7</v>
      </c>
      <c r="F14" s="12">
        <v>15257582</v>
      </c>
      <c r="G14" s="12">
        <v>31316525</v>
      </c>
      <c r="H14" s="12">
        <v>22725048</v>
      </c>
      <c r="J14" s="58"/>
    </row>
    <row r="15" spans="1:10" s="13" customFormat="1" ht="17.100000000000001" customHeight="1" x14ac:dyDescent="0.2">
      <c r="A15" s="8"/>
      <c r="B15" s="57"/>
      <c r="C15" s="55" t="s">
        <v>27</v>
      </c>
      <c r="D15" s="56" t="s">
        <v>33</v>
      </c>
      <c r="E15" s="8">
        <v>8</v>
      </c>
      <c r="F15" s="12"/>
      <c r="G15" s="12"/>
      <c r="H15" s="12"/>
    </row>
    <row r="16" spans="1:10" s="13" customFormat="1" ht="17.100000000000001" customHeight="1" x14ac:dyDescent="0.2">
      <c r="A16" s="8"/>
      <c r="B16" s="57"/>
      <c r="C16" s="55" t="s">
        <v>27</v>
      </c>
      <c r="D16" s="56" t="s">
        <v>34</v>
      </c>
      <c r="E16" s="53">
        <v>9</v>
      </c>
      <c r="F16" s="12"/>
      <c r="G16" s="12">
        <v>27628.180000000517</v>
      </c>
      <c r="H16" s="12"/>
    </row>
    <row r="17" spans="1:8" s="13" customFormat="1" ht="17.100000000000001" customHeight="1" x14ac:dyDescent="0.2">
      <c r="A17" s="8"/>
      <c r="B17" s="57"/>
      <c r="C17" s="55" t="s">
        <v>27</v>
      </c>
      <c r="D17" s="56" t="s">
        <v>35</v>
      </c>
      <c r="E17" s="8">
        <v>10</v>
      </c>
      <c r="F17" s="12"/>
      <c r="G17" s="12"/>
      <c r="H17" s="12"/>
    </row>
    <row r="18" spans="1:8" s="13" customFormat="1" ht="17.100000000000001" customHeight="1" x14ac:dyDescent="0.2">
      <c r="A18" s="8"/>
      <c r="B18" s="57"/>
      <c r="C18" s="55" t="s">
        <v>27</v>
      </c>
      <c r="D18" s="56" t="s">
        <v>36</v>
      </c>
      <c r="E18" s="53">
        <v>11</v>
      </c>
      <c r="F18" s="296">
        <v>13010446</v>
      </c>
      <c r="G18" s="296"/>
      <c r="H18" s="12">
        <v>20500000</v>
      </c>
    </row>
    <row r="19" spans="1:8" s="13" customFormat="1" ht="17.100000000000001" customHeight="1" x14ac:dyDescent="0.2">
      <c r="A19" s="8"/>
      <c r="B19" s="57"/>
      <c r="C19" s="55" t="s">
        <v>27</v>
      </c>
      <c r="D19" s="56"/>
      <c r="E19" s="8">
        <v>12</v>
      </c>
      <c r="F19" s="12"/>
      <c r="G19" s="12"/>
      <c r="H19" s="12"/>
    </row>
    <row r="20" spans="1:8" s="13" customFormat="1" ht="17.100000000000001" customHeight="1" x14ac:dyDescent="0.2">
      <c r="A20" s="8"/>
      <c r="B20" s="57"/>
      <c r="C20" s="55" t="s">
        <v>27</v>
      </c>
      <c r="D20" s="56"/>
      <c r="E20" s="53">
        <v>13</v>
      </c>
      <c r="F20" s="12"/>
      <c r="G20" s="12"/>
      <c r="H20" s="12"/>
    </row>
    <row r="21" spans="1:8" s="13" customFormat="1" ht="17.100000000000001" customHeight="1" x14ac:dyDescent="0.2">
      <c r="A21" s="8"/>
      <c r="B21" s="54">
        <v>4</v>
      </c>
      <c r="C21" s="10" t="s">
        <v>37</v>
      </c>
      <c r="D21" s="11"/>
      <c r="E21" s="8">
        <v>14</v>
      </c>
      <c r="F21" s="12">
        <f>F22+F23+F24+F25+F26+F27+F27</f>
        <v>0</v>
      </c>
      <c r="G21" s="12">
        <v>0</v>
      </c>
      <c r="H21" s="12">
        <f>H22+H23+H24+H25+H26+H27+H27</f>
        <v>0</v>
      </c>
    </row>
    <row r="22" spans="1:8" s="13" customFormat="1" ht="17.100000000000001" customHeight="1" x14ac:dyDescent="0.2">
      <c r="A22" s="8"/>
      <c r="B22" s="57"/>
      <c r="C22" s="55" t="s">
        <v>27</v>
      </c>
      <c r="D22" s="56" t="s">
        <v>38</v>
      </c>
      <c r="E22" s="53">
        <v>15</v>
      </c>
      <c r="F22" s="12"/>
      <c r="G22" s="12"/>
      <c r="H22" s="12"/>
    </row>
    <row r="23" spans="1:8" s="13" customFormat="1" ht="17.100000000000001" customHeight="1" x14ac:dyDescent="0.2">
      <c r="A23" s="8"/>
      <c r="B23" s="57"/>
      <c r="C23" s="55" t="s">
        <v>27</v>
      </c>
      <c r="D23" s="56" t="s">
        <v>39</v>
      </c>
      <c r="E23" s="8">
        <v>16</v>
      </c>
      <c r="F23" s="12"/>
      <c r="G23" s="12"/>
      <c r="H23" s="12"/>
    </row>
    <row r="24" spans="1:8" s="13" customFormat="1" ht="17.100000000000001" customHeight="1" x14ac:dyDescent="0.2">
      <c r="A24" s="8"/>
      <c r="B24" s="57"/>
      <c r="C24" s="55" t="s">
        <v>27</v>
      </c>
      <c r="D24" s="56" t="s">
        <v>40</v>
      </c>
      <c r="E24" s="53">
        <v>17</v>
      </c>
      <c r="F24" s="12"/>
      <c r="G24" s="12"/>
      <c r="H24" s="12"/>
    </row>
    <row r="25" spans="1:8" s="13" customFormat="1" ht="17.100000000000001" customHeight="1" x14ac:dyDescent="0.2">
      <c r="A25" s="8"/>
      <c r="B25" s="57"/>
      <c r="C25" s="55" t="s">
        <v>27</v>
      </c>
      <c r="D25" s="56" t="s">
        <v>41</v>
      </c>
      <c r="E25" s="8">
        <v>18</v>
      </c>
      <c r="F25" s="12"/>
      <c r="G25" s="12"/>
      <c r="H25" s="12"/>
    </row>
    <row r="26" spans="1:8" s="13" customFormat="1" ht="17.100000000000001" customHeight="1" x14ac:dyDescent="0.2">
      <c r="A26" s="8"/>
      <c r="B26" s="57"/>
      <c r="C26" s="55" t="s">
        <v>27</v>
      </c>
      <c r="D26" s="56" t="s">
        <v>42</v>
      </c>
      <c r="E26" s="53">
        <v>19</v>
      </c>
      <c r="F26" s="12"/>
      <c r="G26" s="12"/>
      <c r="H26" s="12"/>
    </row>
    <row r="27" spans="1:8" s="13" customFormat="1" ht="17.100000000000001" customHeight="1" x14ac:dyDescent="0.2">
      <c r="A27" s="8"/>
      <c r="B27" s="57"/>
      <c r="C27" s="55" t="s">
        <v>27</v>
      </c>
      <c r="D27" s="56" t="s">
        <v>43</v>
      </c>
      <c r="E27" s="8">
        <v>20</v>
      </c>
      <c r="F27" s="12"/>
      <c r="G27" s="12"/>
      <c r="H27" s="12"/>
    </row>
    <row r="28" spans="1:8" s="13" customFormat="1" ht="17.100000000000001" customHeight="1" x14ac:dyDescent="0.2">
      <c r="A28" s="8"/>
      <c r="B28" s="57"/>
      <c r="C28" s="55" t="s">
        <v>27</v>
      </c>
      <c r="D28" s="56"/>
      <c r="E28" s="53">
        <v>21</v>
      </c>
      <c r="F28" s="12"/>
      <c r="G28" s="12"/>
      <c r="H28" s="12"/>
    </row>
    <row r="29" spans="1:8" s="13" customFormat="1" ht="17.100000000000001" customHeight="1" x14ac:dyDescent="0.2">
      <c r="A29" s="8"/>
      <c r="B29" s="54">
        <v>5</v>
      </c>
      <c r="C29" s="10" t="s">
        <v>44</v>
      </c>
      <c r="D29" s="11"/>
      <c r="E29" s="8">
        <v>22</v>
      </c>
      <c r="F29" s="12"/>
      <c r="G29" s="12"/>
      <c r="H29" s="12"/>
    </row>
    <row r="30" spans="1:8" s="13" customFormat="1" ht="17.100000000000001" customHeight="1" x14ac:dyDescent="0.2">
      <c r="A30" s="8"/>
      <c r="B30" s="54">
        <v>6</v>
      </c>
      <c r="C30" s="10" t="s">
        <v>45</v>
      </c>
      <c r="D30" s="11"/>
      <c r="E30" s="53">
        <v>23</v>
      </c>
      <c r="F30" s="12"/>
      <c r="G30" s="12"/>
      <c r="H30" s="12"/>
    </row>
    <row r="31" spans="1:8" s="13" customFormat="1" ht="17.100000000000001" customHeight="1" x14ac:dyDescent="0.2">
      <c r="A31" s="8"/>
      <c r="B31" s="54">
        <v>7</v>
      </c>
      <c r="C31" s="10" t="s">
        <v>46</v>
      </c>
      <c r="D31" s="11"/>
      <c r="E31" s="8">
        <v>24</v>
      </c>
      <c r="F31" s="12">
        <f>F32</f>
        <v>0</v>
      </c>
      <c r="G31" s="12">
        <v>0</v>
      </c>
      <c r="H31" s="12">
        <v>0</v>
      </c>
    </row>
    <row r="32" spans="1:8" s="13" customFormat="1" ht="17.100000000000001" customHeight="1" x14ac:dyDescent="0.2">
      <c r="A32" s="8"/>
      <c r="B32" s="54"/>
      <c r="C32" s="55" t="s">
        <v>27</v>
      </c>
      <c r="D32" s="11" t="s">
        <v>47</v>
      </c>
      <c r="E32" s="53">
        <v>25</v>
      </c>
      <c r="F32" s="12"/>
      <c r="G32" s="12"/>
      <c r="H32" s="12"/>
    </row>
    <row r="33" spans="1:10" s="13" customFormat="1" ht="17.100000000000001" customHeight="1" x14ac:dyDescent="0.2">
      <c r="A33" s="8"/>
      <c r="B33" s="54"/>
      <c r="C33" s="55" t="s">
        <v>27</v>
      </c>
      <c r="D33" s="11"/>
      <c r="E33" s="8">
        <v>26</v>
      </c>
      <c r="F33" s="12"/>
      <c r="G33" s="12"/>
      <c r="H33" s="12"/>
    </row>
    <row r="34" spans="1:10" s="13" customFormat="1" ht="24.95" customHeight="1" x14ac:dyDescent="0.2">
      <c r="A34" s="59" t="s">
        <v>48</v>
      </c>
      <c r="B34" s="329" t="s">
        <v>49</v>
      </c>
      <c r="C34" s="330"/>
      <c r="D34" s="331"/>
      <c r="E34" s="53">
        <v>27</v>
      </c>
      <c r="F34" s="303">
        <f>F35+F36+F42+F43+F44+F41</f>
        <v>4449587</v>
      </c>
      <c r="G34" s="303">
        <f t="shared" ref="G34:H34" si="2">G35+G36+G42+G43+G44+G41</f>
        <v>4289435.8</v>
      </c>
      <c r="H34" s="303">
        <f t="shared" si="2"/>
        <v>2344011</v>
      </c>
    </row>
    <row r="35" spans="1:10" s="13" customFormat="1" ht="17.100000000000001" customHeight="1" x14ac:dyDescent="0.2">
      <c r="A35" s="8"/>
      <c r="B35" s="54">
        <v>1</v>
      </c>
      <c r="C35" s="10" t="s">
        <v>50</v>
      </c>
      <c r="D35" s="11"/>
      <c r="E35" s="8">
        <v>28</v>
      </c>
      <c r="F35" s="12"/>
      <c r="G35" s="12"/>
      <c r="H35" s="12"/>
    </row>
    <row r="36" spans="1:10" s="13" customFormat="1" ht="17.100000000000001" customHeight="1" x14ac:dyDescent="0.2">
      <c r="A36" s="8"/>
      <c r="B36" s="54">
        <v>2</v>
      </c>
      <c r="C36" s="10" t="s">
        <v>51</v>
      </c>
      <c r="D36" s="60"/>
      <c r="E36" s="53">
        <v>29</v>
      </c>
      <c r="F36" s="12">
        <f>F37+F38+F39+F40</f>
        <v>4449587</v>
      </c>
      <c r="G36" s="12">
        <f t="shared" ref="G36:H36" si="3">G37+G38+G39+G40</f>
        <v>4289435.8</v>
      </c>
      <c r="H36" s="12">
        <f t="shared" si="3"/>
        <v>2344011</v>
      </c>
    </row>
    <row r="37" spans="1:10" s="13" customFormat="1" ht="17.100000000000001" customHeight="1" x14ac:dyDescent="0.2">
      <c r="A37" s="8"/>
      <c r="B37" s="57"/>
      <c r="C37" s="55" t="s">
        <v>27</v>
      </c>
      <c r="D37" s="56" t="s">
        <v>52</v>
      </c>
      <c r="E37" s="8">
        <v>30</v>
      </c>
      <c r="F37" s="12"/>
      <c r="G37" s="12"/>
      <c r="H37" s="12"/>
      <c r="J37" s="58"/>
    </row>
    <row r="38" spans="1:10" s="13" customFormat="1" ht="17.100000000000001" customHeight="1" x14ac:dyDescent="0.2">
      <c r="A38" s="8"/>
      <c r="B38" s="57"/>
      <c r="C38" s="55" t="s">
        <v>27</v>
      </c>
      <c r="D38" s="56" t="s">
        <v>53</v>
      </c>
      <c r="E38" s="53">
        <v>31</v>
      </c>
      <c r="F38" s="12"/>
      <c r="G38" s="12"/>
      <c r="H38" s="12"/>
    </row>
    <row r="39" spans="1:10" s="13" customFormat="1" ht="17.100000000000001" customHeight="1" x14ac:dyDescent="0.2">
      <c r="A39" s="8"/>
      <c r="B39" s="57"/>
      <c r="C39" s="55" t="s">
        <v>27</v>
      </c>
      <c r="D39" s="56" t="s">
        <v>54</v>
      </c>
      <c r="E39" s="8">
        <v>32</v>
      </c>
      <c r="F39" s="12"/>
      <c r="G39" s="12">
        <v>175452.80000000005</v>
      </c>
      <c r="H39" s="12">
        <v>1347295</v>
      </c>
    </row>
    <row r="40" spans="1:10" s="13" customFormat="1" ht="17.100000000000001" customHeight="1" x14ac:dyDescent="0.2">
      <c r="A40" s="8"/>
      <c r="B40" s="57"/>
      <c r="C40" s="55" t="s">
        <v>27</v>
      </c>
      <c r="D40" s="56" t="s">
        <v>55</v>
      </c>
      <c r="E40" s="53">
        <v>33</v>
      </c>
      <c r="F40" s="12">
        <v>4449587</v>
      </c>
      <c r="G40" s="12">
        <v>4113983</v>
      </c>
      <c r="H40" s="12">
        <v>996716</v>
      </c>
    </row>
    <row r="41" spans="1:10" s="13" customFormat="1" ht="17.100000000000001" customHeight="1" x14ac:dyDescent="0.2">
      <c r="A41" s="8"/>
      <c r="B41" s="54">
        <v>3</v>
      </c>
      <c r="C41" s="10" t="s">
        <v>56</v>
      </c>
      <c r="D41" s="11"/>
      <c r="E41" s="8">
        <v>34</v>
      </c>
      <c r="F41" s="12"/>
      <c r="G41" s="12"/>
      <c r="H41" s="12"/>
    </row>
    <row r="42" spans="1:10" s="13" customFormat="1" ht="17.100000000000001" customHeight="1" x14ac:dyDescent="0.2">
      <c r="A42" s="8"/>
      <c r="B42" s="54">
        <v>4</v>
      </c>
      <c r="C42" s="10" t="s">
        <v>57</v>
      </c>
      <c r="D42" s="11"/>
      <c r="E42" s="53">
        <v>35</v>
      </c>
      <c r="F42" s="12"/>
      <c r="G42" s="12"/>
      <c r="H42" s="12"/>
    </row>
    <row r="43" spans="1:10" s="13" customFormat="1" ht="17.100000000000001" customHeight="1" x14ac:dyDescent="0.2">
      <c r="A43" s="8"/>
      <c r="B43" s="54">
        <v>5</v>
      </c>
      <c r="C43" s="10" t="s">
        <v>58</v>
      </c>
      <c r="D43" s="11"/>
      <c r="E43" s="8">
        <v>36</v>
      </c>
      <c r="F43" s="12"/>
      <c r="G43" s="12"/>
      <c r="H43" s="12"/>
    </row>
    <row r="44" spans="1:10" s="13" customFormat="1" ht="17.100000000000001" customHeight="1" x14ac:dyDescent="0.2">
      <c r="A44" s="8"/>
      <c r="B44" s="54">
        <v>6</v>
      </c>
      <c r="C44" s="10" t="s">
        <v>59</v>
      </c>
      <c r="D44" s="11"/>
      <c r="E44" s="53">
        <v>37</v>
      </c>
      <c r="F44" s="12"/>
      <c r="G44" s="12"/>
      <c r="H44" s="12"/>
    </row>
    <row r="45" spans="1:10" s="13" customFormat="1" ht="30" customHeight="1" x14ac:dyDescent="0.2">
      <c r="A45" s="61"/>
      <c r="B45" s="329" t="s">
        <v>60</v>
      </c>
      <c r="C45" s="330"/>
      <c r="D45" s="331"/>
      <c r="E45" s="8">
        <v>38</v>
      </c>
      <c r="F45" s="303">
        <f>F34+F8</f>
        <v>53885027.430399999</v>
      </c>
      <c r="G45" s="303">
        <f t="shared" ref="G45:H45" si="4">G34+G8</f>
        <v>37343260.395599999</v>
      </c>
      <c r="H45" s="303">
        <f t="shared" si="4"/>
        <v>58471139</v>
      </c>
    </row>
    <row r="46" spans="1:10" s="13" customFormat="1" ht="9.75" customHeight="1" x14ac:dyDescent="0.2">
      <c r="A46" s="62"/>
      <c r="B46" s="62"/>
      <c r="C46" s="62"/>
      <c r="D46" s="62"/>
      <c r="E46" s="44"/>
      <c r="F46" s="63"/>
      <c r="G46" s="63"/>
      <c r="H46" s="63"/>
    </row>
    <row r="47" spans="1:10" s="13" customFormat="1" ht="15.95" customHeight="1" x14ac:dyDescent="0.2">
      <c r="A47" s="64"/>
      <c r="B47" s="64"/>
      <c r="C47" s="64"/>
      <c r="D47" s="64"/>
      <c r="F47" s="58"/>
      <c r="G47" s="58"/>
      <c r="H47" s="58"/>
    </row>
  </sheetData>
  <mergeCells count="8">
    <mergeCell ref="B8:D8"/>
    <mergeCell ref="B34:D34"/>
    <mergeCell ref="B45:D45"/>
    <mergeCell ref="F2:H2"/>
    <mergeCell ref="A4:H4"/>
    <mergeCell ref="A6:A7"/>
    <mergeCell ref="B6:D7"/>
    <mergeCell ref="E6:E7"/>
  </mergeCells>
  <phoneticPr fontId="6" type="noConversion"/>
  <pageMargins left="1.1417322834645669" right="0.35433070866141736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7"/>
  <sheetViews>
    <sheetView topLeftCell="A19" workbookViewId="0">
      <selection activeCell="F44" sqref="F44"/>
    </sheetView>
  </sheetViews>
  <sheetFormatPr defaultRowHeight="12.75" x14ac:dyDescent="0.2"/>
  <cols>
    <col min="1" max="1" width="3.7109375" style="71" customWidth="1"/>
    <col min="2" max="2" width="2.7109375" style="71" customWidth="1"/>
    <col min="3" max="3" width="4" style="71" customWidth="1"/>
    <col min="4" max="4" width="40.5703125" style="65" customWidth="1"/>
    <col min="5" max="5" width="9.7109375" style="65" bestFit="1" customWidth="1"/>
    <col min="6" max="8" width="15.7109375" style="73" customWidth="1"/>
    <col min="9" max="9" width="1.42578125" style="65" customWidth="1"/>
    <col min="10" max="10" width="11.5703125" style="65" customWidth="1"/>
    <col min="11" max="16384" width="9.140625" style="65"/>
  </cols>
  <sheetData>
    <row r="1" spans="1:10" x14ac:dyDescent="0.2">
      <c r="A1" s="47"/>
      <c r="B1" s="47"/>
      <c r="C1" s="47"/>
      <c r="D1" s="31"/>
      <c r="E1" s="31"/>
      <c r="F1" s="48"/>
      <c r="G1" s="48"/>
      <c r="H1" s="48"/>
    </row>
    <row r="2" spans="1:10" s="66" customFormat="1" ht="15" x14ac:dyDescent="0.2">
      <c r="A2" s="42" t="s">
        <v>460</v>
      </c>
      <c r="B2" s="43"/>
      <c r="C2" s="43"/>
      <c r="D2" s="20" t="s">
        <v>465</v>
      </c>
      <c r="E2" s="44"/>
      <c r="F2" s="332"/>
      <c r="G2" s="332"/>
      <c r="H2" s="332"/>
    </row>
    <row r="3" spans="1:10" s="66" customFormat="1" ht="6" customHeight="1" x14ac:dyDescent="0.2">
      <c r="A3" s="42"/>
      <c r="B3" s="43"/>
      <c r="C3" s="43"/>
      <c r="D3" s="45"/>
      <c r="E3" s="44"/>
      <c r="F3" s="46"/>
      <c r="G3" s="46"/>
      <c r="H3" s="46"/>
    </row>
    <row r="4" spans="1:10" s="66" customFormat="1" ht="18" customHeight="1" x14ac:dyDescent="0.2">
      <c r="A4" s="333" t="s">
        <v>521</v>
      </c>
      <c r="B4" s="333"/>
      <c r="C4" s="333"/>
      <c r="D4" s="333"/>
      <c r="E4" s="333"/>
      <c r="F4" s="333"/>
      <c r="G4" s="333"/>
      <c r="H4" s="333"/>
    </row>
    <row r="5" spans="1:10" ht="6.75" customHeight="1" x14ac:dyDescent="0.2">
      <c r="A5" s="47"/>
      <c r="B5" s="47"/>
      <c r="C5" s="47"/>
      <c r="D5" s="31"/>
      <c r="E5" s="31"/>
      <c r="F5" s="48"/>
      <c r="G5" s="48"/>
      <c r="H5" s="48"/>
    </row>
    <row r="6" spans="1:10" s="66" customFormat="1" ht="15.95" customHeight="1" x14ac:dyDescent="0.2">
      <c r="A6" s="334" t="s">
        <v>18</v>
      </c>
      <c r="B6" s="336" t="s">
        <v>61</v>
      </c>
      <c r="C6" s="337"/>
      <c r="D6" s="338"/>
      <c r="E6" s="334" t="s">
        <v>20</v>
      </c>
      <c r="F6" s="49" t="s">
        <v>21</v>
      </c>
      <c r="G6" s="49" t="s">
        <v>21</v>
      </c>
      <c r="H6" s="49"/>
    </row>
    <row r="7" spans="1:10" s="66" customFormat="1" ht="15.95" customHeight="1" x14ac:dyDescent="0.2">
      <c r="A7" s="335"/>
      <c r="B7" s="339"/>
      <c r="C7" s="340"/>
      <c r="D7" s="341"/>
      <c r="E7" s="335"/>
      <c r="F7" s="50" t="s">
        <v>22</v>
      </c>
      <c r="G7" s="51" t="s">
        <v>23</v>
      </c>
      <c r="H7" s="51">
        <v>2020</v>
      </c>
    </row>
    <row r="8" spans="1:10" s="66" customFormat="1" ht="24.95" customHeight="1" x14ac:dyDescent="0.2">
      <c r="A8" s="59" t="s">
        <v>24</v>
      </c>
      <c r="B8" s="329" t="s">
        <v>62</v>
      </c>
      <c r="C8" s="330"/>
      <c r="D8" s="331"/>
      <c r="E8" s="8">
        <v>39</v>
      </c>
      <c r="F8" s="303">
        <f>F9+F10+F13+F24+F25</f>
        <v>28167566</v>
      </c>
      <c r="G8" s="303">
        <v>21143128</v>
      </c>
      <c r="H8" s="303">
        <f>H9+H10+H13+H24+H25</f>
        <v>40191962</v>
      </c>
    </row>
    <row r="9" spans="1:10" s="13" customFormat="1" ht="15.95" customHeight="1" x14ac:dyDescent="0.2">
      <c r="A9" s="8"/>
      <c r="B9" s="54">
        <v>1</v>
      </c>
      <c r="C9" s="10" t="s">
        <v>63</v>
      </c>
      <c r="D9" s="11"/>
      <c r="E9" s="8">
        <v>40</v>
      </c>
      <c r="F9" s="12"/>
      <c r="G9" s="12"/>
      <c r="H9" s="12"/>
    </row>
    <row r="10" spans="1:10" s="13" customFormat="1" ht="15.95" customHeight="1" x14ac:dyDescent="0.2">
      <c r="A10" s="8"/>
      <c r="B10" s="54">
        <v>2</v>
      </c>
      <c r="C10" s="10" t="s">
        <v>64</v>
      </c>
      <c r="D10" s="11"/>
      <c r="E10" s="8">
        <v>41</v>
      </c>
      <c r="F10" s="12"/>
      <c r="G10" s="12"/>
      <c r="H10" s="12"/>
    </row>
    <row r="11" spans="1:10" s="13" customFormat="1" ht="15.95" customHeight="1" x14ac:dyDescent="0.2">
      <c r="A11" s="8"/>
      <c r="B11" s="57"/>
      <c r="C11" s="55" t="s">
        <v>27</v>
      </c>
      <c r="D11" s="56" t="s">
        <v>65</v>
      </c>
      <c r="E11" s="8">
        <v>42</v>
      </c>
      <c r="F11" s="12"/>
      <c r="G11" s="12"/>
      <c r="H11" s="12"/>
    </row>
    <row r="12" spans="1:10" s="13" customFormat="1" ht="15.95" customHeight="1" x14ac:dyDescent="0.2">
      <c r="A12" s="8"/>
      <c r="B12" s="57"/>
      <c r="C12" s="55" t="s">
        <v>27</v>
      </c>
      <c r="D12" s="56" t="s">
        <v>66</v>
      </c>
      <c r="E12" s="8">
        <v>43</v>
      </c>
      <c r="F12" s="12"/>
      <c r="G12" s="12"/>
      <c r="H12" s="12"/>
    </row>
    <row r="13" spans="1:10" s="13" customFormat="1" ht="15.95" customHeight="1" x14ac:dyDescent="0.2">
      <c r="A13" s="8"/>
      <c r="B13" s="54">
        <v>3</v>
      </c>
      <c r="C13" s="10" t="s">
        <v>67</v>
      </c>
      <c r="D13" s="11"/>
      <c r="E13" s="8">
        <v>44</v>
      </c>
      <c r="F13" s="303">
        <f>F14+F15+F16+F17+F18+F19+F20+F21+F22+F23</f>
        <v>28167566</v>
      </c>
      <c r="G13" s="303">
        <v>21143128</v>
      </c>
      <c r="H13" s="303">
        <f>H14+H15+H16+H17+H18+H19+H20+H21+H22+H23</f>
        <v>40191962</v>
      </c>
    </row>
    <row r="14" spans="1:10" s="13" customFormat="1" ht="15.95" customHeight="1" x14ac:dyDescent="0.2">
      <c r="A14" s="8"/>
      <c r="B14" s="57"/>
      <c r="C14" s="55" t="s">
        <v>27</v>
      </c>
      <c r="D14" s="56" t="s">
        <v>68</v>
      </c>
      <c r="E14" s="8">
        <v>45</v>
      </c>
      <c r="F14" s="12">
        <v>18097743</v>
      </c>
      <c r="G14" s="12">
        <v>13771835</v>
      </c>
      <c r="H14" s="12">
        <v>24736933</v>
      </c>
    </row>
    <row r="15" spans="1:10" s="13" customFormat="1" ht="15.95" customHeight="1" x14ac:dyDescent="0.2">
      <c r="A15" s="8"/>
      <c r="B15" s="57"/>
      <c r="C15" s="55" t="s">
        <v>27</v>
      </c>
      <c r="D15" s="56" t="s">
        <v>69</v>
      </c>
      <c r="E15" s="8">
        <v>46</v>
      </c>
      <c r="F15" s="12">
        <v>1116405</v>
      </c>
      <c r="G15" s="12">
        <v>1025032</v>
      </c>
      <c r="H15" s="12">
        <v>1025031</v>
      </c>
      <c r="J15" s="58"/>
    </row>
    <row r="16" spans="1:10" s="13" customFormat="1" ht="15.95" customHeight="1" x14ac:dyDescent="0.2">
      <c r="A16" s="8"/>
      <c r="B16" s="57"/>
      <c r="C16" s="55" t="s">
        <v>27</v>
      </c>
      <c r="D16" s="56" t="s">
        <v>70</v>
      </c>
      <c r="E16" s="8">
        <v>47</v>
      </c>
      <c r="F16" s="12">
        <v>37944</v>
      </c>
      <c r="G16" s="12">
        <v>33480</v>
      </c>
      <c r="H16" s="12">
        <v>37386</v>
      </c>
    </row>
    <row r="17" spans="1:19" s="13" customFormat="1" ht="15.95" customHeight="1" x14ac:dyDescent="0.2">
      <c r="A17" s="8"/>
      <c r="B17" s="57"/>
      <c r="C17" s="55" t="s">
        <v>27</v>
      </c>
      <c r="D17" s="56" t="s">
        <v>71</v>
      </c>
      <c r="E17" s="8">
        <v>48</v>
      </c>
      <c r="F17" s="12"/>
      <c r="G17" s="12"/>
      <c r="H17" s="12"/>
    </row>
    <row r="18" spans="1:19" s="13" customFormat="1" ht="15.95" customHeight="1" x14ac:dyDescent="0.2">
      <c r="A18" s="8"/>
      <c r="B18" s="57"/>
      <c r="C18" s="55" t="s">
        <v>27</v>
      </c>
      <c r="D18" s="56" t="s">
        <v>72</v>
      </c>
      <c r="E18" s="8">
        <v>49</v>
      </c>
      <c r="F18" s="12">
        <v>1202494</v>
      </c>
      <c r="G18" s="12"/>
      <c r="H18" s="12">
        <v>657292</v>
      </c>
      <c r="J18" s="58"/>
    </row>
    <row r="19" spans="1:19" s="13" customFormat="1" ht="15.95" customHeight="1" x14ac:dyDescent="0.2">
      <c r="A19" s="8"/>
      <c r="B19" s="57"/>
      <c r="C19" s="55" t="s">
        <v>27</v>
      </c>
      <c r="D19" s="56" t="s">
        <v>73</v>
      </c>
      <c r="E19" s="8">
        <v>50</v>
      </c>
      <c r="F19" s="12">
        <v>3718542</v>
      </c>
      <c r="G19" s="12">
        <v>839694</v>
      </c>
      <c r="H19" s="12">
        <v>4114601</v>
      </c>
      <c r="S19" s="58"/>
    </row>
    <row r="20" spans="1:19" s="13" customFormat="1" ht="15.95" customHeight="1" x14ac:dyDescent="0.2">
      <c r="A20" s="8"/>
      <c r="B20" s="57"/>
      <c r="C20" s="55" t="s">
        <v>27</v>
      </c>
      <c r="D20" s="56" t="s">
        <v>74</v>
      </c>
      <c r="E20" s="8">
        <v>51</v>
      </c>
      <c r="F20" s="12">
        <v>3660</v>
      </c>
      <c r="G20" s="12">
        <v>3660</v>
      </c>
      <c r="H20" s="12">
        <v>3660</v>
      </c>
    </row>
    <row r="21" spans="1:19" s="13" customFormat="1" ht="15.95" customHeight="1" x14ac:dyDescent="0.2">
      <c r="A21" s="8"/>
      <c r="B21" s="57"/>
      <c r="C21" s="55" t="s">
        <v>27</v>
      </c>
      <c r="D21" s="56" t="s">
        <v>36</v>
      </c>
      <c r="E21" s="8">
        <v>52</v>
      </c>
      <c r="F21" s="12"/>
      <c r="G21" s="12">
        <v>1621118</v>
      </c>
      <c r="H21" s="12"/>
    </row>
    <row r="22" spans="1:19" s="13" customFormat="1" ht="15.95" customHeight="1" x14ac:dyDescent="0.2">
      <c r="A22" s="8"/>
      <c r="B22" s="57"/>
      <c r="C22" s="55" t="s">
        <v>27</v>
      </c>
      <c r="D22" s="56" t="s">
        <v>75</v>
      </c>
      <c r="E22" s="8">
        <v>53</v>
      </c>
      <c r="F22" s="12"/>
      <c r="G22" s="12"/>
      <c r="H22" s="12"/>
    </row>
    <row r="23" spans="1:19" s="13" customFormat="1" ht="15.95" customHeight="1" x14ac:dyDescent="0.2">
      <c r="A23" s="8"/>
      <c r="B23" s="57"/>
      <c r="C23" s="55" t="s">
        <v>27</v>
      </c>
      <c r="D23" s="56" t="s">
        <v>476</v>
      </c>
      <c r="E23" s="8">
        <v>54</v>
      </c>
      <c r="F23" s="12">
        <v>3990778</v>
      </c>
      <c r="G23" s="12">
        <v>3848309</v>
      </c>
      <c r="H23" s="12">
        <v>9617059</v>
      </c>
    </row>
    <row r="24" spans="1:19" s="13" customFormat="1" ht="15.95" customHeight="1" x14ac:dyDescent="0.2">
      <c r="A24" s="8"/>
      <c r="B24" s="54">
        <v>4</v>
      </c>
      <c r="C24" s="10" t="s">
        <v>77</v>
      </c>
      <c r="D24" s="11"/>
      <c r="E24" s="8">
        <v>55</v>
      </c>
      <c r="F24" s="12"/>
      <c r="G24" s="12"/>
      <c r="H24" s="12"/>
    </row>
    <row r="25" spans="1:19" s="13" customFormat="1" ht="15.95" customHeight="1" x14ac:dyDescent="0.2">
      <c r="A25" s="8"/>
      <c r="B25" s="54">
        <v>5</v>
      </c>
      <c r="C25" s="10" t="s">
        <v>78</v>
      </c>
      <c r="D25" s="11"/>
      <c r="E25" s="8">
        <v>56</v>
      </c>
      <c r="F25" s="12"/>
      <c r="G25" s="12"/>
      <c r="H25" s="12"/>
    </row>
    <row r="26" spans="1:19" s="13" customFormat="1" ht="24.75" customHeight="1" x14ac:dyDescent="0.2">
      <c r="A26" s="59" t="s">
        <v>48</v>
      </c>
      <c r="B26" s="329" t="s">
        <v>79</v>
      </c>
      <c r="C26" s="330"/>
      <c r="D26" s="331"/>
      <c r="E26" s="8">
        <v>57</v>
      </c>
      <c r="F26" s="303">
        <f>F32+F27+F30+F31+F28</f>
        <v>8082191</v>
      </c>
      <c r="G26" s="303">
        <v>11222948</v>
      </c>
      <c r="H26" s="303">
        <f>H32+H27+H30+H31+H28</f>
        <v>12888286</v>
      </c>
    </row>
    <row r="27" spans="1:19" s="13" customFormat="1" ht="15.95" customHeight="1" x14ac:dyDescent="0.2">
      <c r="A27" s="8"/>
      <c r="B27" s="54">
        <v>1</v>
      </c>
      <c r="C27" s="10" t="s">
        <v>80</v>
      </c>
      <c r="D27" s="60"/>
      <c r="E27" s="8">
        <v>58</v>
      </c>
      <c r="F27" s="12"/>
      <c r="G27" s="12"/>
      <c r="H27" s="12"/>
      <c r="J27" s="58"/>
    </row>
    <row r="28" spans="1:19" s="13" customFormat="1" ht="15.95" customHeight="1" x14ac:dyDescent="0.2">
      <c r="A28" s="8"/>
      <c r="B28" s="57"/>
      <c r="C28" s="55" t="s">
        <v>27</v>
      </c>
      <c r="D28" s="56" t="s">
        <v>81</v>
      </c>
      <c r="E28" s="8">
        <v>59</v>
      </c>
      <c r="F28" s="296">
        <v>8082191</v>
      </c>
      <c r="G28" s="12">
        <f>10556748+666200</f>
        <v>11222948</v>
      </c>
      <c r="H28" s="12">
        <v>12888286</v>
      </c>
    </row>
    <row r="29" spans="1:19" s="13" customFormat="1" ht="15.95" customHeight="1" x14ac:dyDescent="0.2">
      <c r="A29" s="8"/>
      <c r="B29" s="57"/>
      <c r="C29" s="55" t="s">
        <v>27</v>
      </c>
      <c r="D29" s="56" t="s">
        <v>82</v>
      </c>
      <c r="E29" s="8">
        <v>60</v>
      </c>
      <c r="F29" s="12"/>
      <c r="G29" s="12"/>
      <c r="H29" s="12"/>
    </row>
    <row r="30" spans="1:19" s="13" customFormat="1" ht="15.95" customHeight="1" x14ac:dyDescent="0.2">
      <c r="A30" s="8"/>
      <c r="B30" s="54">
        <v>2</v>
      </c>
      <c r="C30" s="10" t="s">
        <v>83</v>
      </c>
      <c r="D30" s="11"/>
      <c r="E30" s="8">
        <v>61</v>
      </c>
      <c r="F30" s="12"/>
      <c r="G30" s="12"/>
      <c r="H30" s="12"/>
    </row>
    <row r="31" spans="1:19" s="13" customFormat="1" ht="15.95" customHeight="1" x14ac:dyDescent="0.2">
      <c r="A31" s="8"/>
      <c r="B31" s="54">
        <v>3</v>
      </c>
      <c r="C31" s="10" t="s">
        <v>77</v>
      </c>
      <c r="D31" s="11"/>
      <c r="E31" s="8">
        <v>62</v>
      </c>
      <c r="F31" s="12"/>
      <c r="G31" s="12"/>
      <c r="H31" s="12"/>
    </row>
    <row r="32" spans="1:19" s="13" customFormat="1" ht="15.95" customHeight="1" x14ac:dyDescent="0.2">
      <c r="A32" s="8"/>
      <c r="B32" s="54">
        <v>4</v>
      </c>
      <c r="C32" s="10" t="s">
        <v>84</v>
      </c>
      <c r="D32" s="11"/>
      <c r="E32" s="8">
        <v>63</v>
      </c>
      <c r="F32" s="12">
        <v>0</v>
      </c>
      <c r="G32" s="12">
        <v>0</v>
      </c>
      <c r="H32" s="12">
        <v>0</v>
      </c>
    </row>
    <row r="33" spans="1:10" s="13" customFormat="1" ht="24.75" customHeight="1" x14ac:dyDescent="0.2">
      <c r="A33" s="8"/>
      <c r="B33" s="329" t="s">
        <v>85</v>
      </c>
      <c r="C33" s="330"/>
      <c r="D33" s="331"/>
      <c r="E33" s="8">
        <v>64</v>
      </c>
      <c r="F33" s="303">
        <f>F26+F8</f>
        <v>36249757</v>
      </c>
      <c r="G33" s="303">
        <v>32366076</v>
      </c>
      <c r="H33" s="303">
        <f>H26+H8</f>
        <v>53080248</v>
      </c>
    </row>
    <row r="34" spans="1:10" s="13" customFormat="1" ht="24.75" customHeight="1" x14ac:dyDescent="0.2">
      <c r="A34" s="59" t="s">
        <v>86</v>
      </c>
      <c r="B34" s="329" t="s">
        <v>87</v>
      </c>
      <c r="C34" s="330"/>
      <c r="D34" s="331"/>
      <c r="E34" s="8">
        <v>65</v>
      </c>
      <c r="F34" s="303">
        <f>F35+F36+F37+F38+F39+F40+F41+F42+F43+F44</f>
        <v>17635270.279999997</v>
      </c>
      <c r="G34" s="303">
        <v>4977184.2299999977</v>
      </c>
      <c r="H34" s="303">
        <f>H35+H36+H37+H38+H39+H40+H41+H42+H43+H44</f>
        <v>5390891.25</v>
      </c>
      <c r="J34" s="58"/>
    </row>
    <row r="35" spans="1:10" s="13" customFormat="1" ht="15.95" customHeight="1" x14ac:dyDescent="0.2">
      <c r="A35" s="8"/>
      <c r="B35" s="54">
        <v>1</v>
      </c>
      <c r="C35" s="10" t="s">
        <v>88</v>
      </c>
      <c r="D35" s="11"/>
      <c r="E35" s="8">
        <v>66</v>
      </c>
      <c r="F35" s="12"/>
      <c r="G35" s="12"/>
      <c r="H35" s="12"/>
    </row>
    <row r="36" spans="1:10" s="13" customFormat="1" ht="15.95" customHeight="1" x14ac:dyDescent="0.2">
      <c r="A36" s="8"/>
      <c r="B36" s="9">
        <v>2</v>
      </c>
      <c r="C36" s="10" t="s">
        <v>89</v>
      </c>
      <c r="D36" s="11"/>
      <c r="E36" s="8">
        <v>67</v>
      </c>
      <c r="F36" s="12"/>
      <c r="G36" s="12"/>
      <c r="H36" s="12"/>
    </row>
    <row r="37" spans="1:10" s="13" customFormat="1" ht="15.95" customHeight="1" x14ac:dyDescent="0.2">
      <c r="A37" s="8"/>
      <c r="B37" s="54">
        <v>3</v>
      </c>
      <c r="C37" s="10" t="s">
        <v>473</v>
      </c>
      <c r="D37" s="11"/>
      <c r="E37" s="8">
        <v>68</v>
      </c>
      <c r="F37" s="12">
        <v>0</v>
      </c>
      <c r="G37" s="12">
        <v>0</v>
      </c>
      <c r="H37" s="12"/>
    </row>
    <row r="38" spans="1:10" s="13" customFormat="1" ht="15.95" customHeight="1" x14ac:dyDescent="0.2">
      <c r="A38" s="8"/>
      <c r="B38" s="9">
        <v>4</v>
      </c>
      <c r="C38" s="10" t="s">
        <v>91</v>
      </c>
      <c r="D38" s="11"/>
      <c r="E38" s="8">
        <v>69</v>
      </c>
      <c r="F38" s="12"/>
      <c r="G38" s="12"/>
      <c r="H38" s="12"/>
    </row>
    <row r="39" spans="1:10" s="13" customFormat="1" ht="15.95" customHeight="1" x14ac:dyDescent="0.2">
      <c r="A39" s="8"/>
      <c r="B39" s="54">
        <v>5</v>
      </c>
      <c r="C39" s="10" t="s">
        <v>92</v>
      </c>
      <c r="D39" s="11"/>
      <c r="E39" s="8">
        <v>70</v>
      </c>
      <c r="F39" s="12"/>
      <c r="G39" s="12"/>
      <c r="H39" s="12"/>
    </row>
    <row r="40" spans="1:10" s="13" customFormat="1" ht="15.95" customHeight="1" x14ac:dyDescent="0.2">
      <c r="A40" s="8"/>
      <c r="B40" s="9">
        <v>6</v>
      </c>
      <c r="C40" s="10" t="s">
        <v>93</v>
      </c>
      <c r="D40" s="11"/>
      <c r="E40" s="8">
        <v>71</v>
      </c>
      <c r="F40" s="12">
        <v>0</v>
      </c>
      <c r="G40" s="12">
        <v>0</v>
      </c>
      <c r="H40" s="12">
        <v>0</v>
      </c>
    </row>
    <row r="41" spans="1:10" s="13" customFormat="1" ht="15.95" customHeight="1" x14ac:dyDescent="0.2">
      <c r="A41" s="8"/>
      <c r="B41" s="54">
        <v>7</v>
      </c>
      <c r="C41" s="10" t="s">
        <v>94</v>
      </c>
      <c r="D41" s="11"/>
      <c r="E41" s="8">
        <v>72</v>
      </c>
      <c r="F41" s="12"/>
      <c r="G41" s="12"/>
      <c r="H41" s="12"/>
    </row>
    <row r="42" spans="1:10" s="13" customFormat="1" ht="15.95" customHeight="1" x14ac:dyDescent="0.2">
      <c r="A42" s="8"/>
      <c r="B42" s="9">
        <v>8</v>
      </c>
      <c r="C42" s="10" t="s">
        <v>95</v>
      </c>
      <c r="D42" s="11"/>
      <c r="E42" s="8">
        <v>73</v>
      </c>
      <c r="F42" s="12">
        <v>0</v>
      </c>
      <c r="G42" s="12">
        <v>0</v>
      </c>
      <c r="H42" s="12">
        <v>0</v>
      </c>
    </row>
    <row r="43" spans="1:10" s="13" customFormat="1" ht="15.95" customHeight="1" x14ac:dyDescent="0.2">
      <c r="A43" s="8"/>
      <c r="B43" s="54">
        <v>9</v>
      </c>
      <c r="C43" s="10" t="s">
        <v>96</v>
      </c>
      <c r="D43" s="11"/>
      <c r="E43" s="8">
        <v>74</v>
      </c>
      <c r="F43" s="296">
        <f>G43+G44</f>
        <v>4977184.2299999977</v>
      </c>
      <c r="G43" s="296">
        <v>390891.25</v>
      </c>
      <c r="H43" s="12"/>
    </row>
    <row r="44" spans="1:10" s="13" customFormat="1" ht="15.95" customHeight="1" x14ac:dyDescent="0.2">
      <c r="A44" s="8"/>
      <c r="B44" s="9">
        <v>10</v>
      </c>
      <c r="C44" s="10" t="s">
        <v>97</v>
      </c>
      <c r="D44" s="11"/>
      <c r="E44" s="8">
        <v>75</v>
      </c>
      <c r="F44" s="12">
        <f>'R'!E31</f>
        <v>12658086.050000001</v>
      </c>
      <c r="G44" s="12">
        <v>4586292.9799999977</v>
      </c>
      <c r="H44" s="12">
        <f>'R'!G31</f>
        <v>5390891.25</v>
      </c>
    </row>
    <row r="45" spans="1:10" s="13" customFormat="1" ht="24.75" customHeight="1" x14ac:dyDescent="0.2">
      <c r="A45" s="8"/>
      <c r="B45" s="329" t="s">
        <v>98</v>
      </c>
      <c r="C45" s="330"/>
      <c r="D45" s="331"/>
      <c r="E45" s="8">
        <v>76</v>
      </c>
      <c r="F45" s="303">
        <f>F34+F33</f>
        <v>53885027.280000001</v>
      </c>
      <c r="G45" s="303">
        <v>37343260.229999997</v>
      </c>
      <c r="H45" s="303">
        <f>H34+H33</f>
        <v>58471139.25</v>
      </c>
    </row>
    <row r="46" spans="1:10" s="13" customFormat="1" ht="24.75" customHeight="1" x14ac:dyDescent="0.2">
      <c r="A46" s="62"/>
      <c r="B46" s="67"/>
      <c r="C46" s="67"/>
      <c r="D46" s="67"/>
      <c r="E46" s="62"/>
      <c r="F46" s="63"/>
      <c r="G46" s="63"/>
      <c r="H46" s="63"/>
    </row>
    <row r="47" spans="1:10" s="13" customFormat="1" ht="15.95" customHeight="1" x14ac:dyDescent="0.2">
      <c r="A47" s="64"/>
      <c r="B47" s="64"/>
      <c r="C47" s="68"/>
      <c r="F47" s="58">
        <f>A!F45-P!F45</f>
        <v>0.15039999783039093</v>
      </c>
      <c r="G47" s="58">
        <f>A!G45-P!G45</f>
        <v>0.1656000018119812</v>
      </c>
      <c r="H47" s="58">
        <f>A!H45-P!H45</f>
        <v>-0.25</v>
      </c>
    </row>
    <row r="48" spans="1:10" s="13" customFormat="1" ht="15.95" customHeight="1" x14ac:dyDescent="0.2">
      <c r="A48" s="64"/>
      <c r="B48" s="64"/>
      <c r="C48" s="68"/>
      <c r="F48" s="58" t="s">
        <v>302</v>
      </c>
      <c r="G48" s="58"/>
    </row>
    <row r="49" spans="1:8" s="13" customFormat="1" ht="15.95" customHeight="1" x14ac:dyDescent="0.2">
      <c r="A49" s="64"/>
      <c r="B49" s="64"/>
      <c r="C49" s="68"/>
      <c r="E49" s="58"/>
      <c r="F49" s="58" t="s">
        <v>302</v>
      </c>
      <c r="G49" s="58"/>
      <c r="H49" s="58"/>
    </row>
    <row r="50" spans="1:8" s="13" customFormat="1" ht="15.95" customHeight="1" x14ac:dyDescent="0.2">
      <c r="A50" s="64"/>
      <c r="B50" s="64"/>
      <c r="C50" s="68"/>
      <c r="F50" s="58"/>
      <c r="G50" s="58"/>
      <c r="H50" s="58"/>
    </row>
    <row r="51" spans="1:8" s="13" customFormat="1" ht="15.95" customHeight="1" x14ac:dyDescent="0.2">
      <c r="A51" s="64"/>
      <c r="B51" s="64"/>
      <c r="C51" s="68"/>
      <c r="F51" s="58"/>
      <c r="G51" s="58"/>
      <c r="H51" s="58"/>
    </row>
    <row r="52" spans="1:8" s="13" customFormat="1" ht="15.95" customHeight="1" x14ac:dyDescent="0.2">
      <c r="A52" s="64"/>
      <c r="B52" s="64"/>
      <c r="C52" s="68"/>
      <c r="F52" s="58"/>
      <c r="G52" s="58"/>
      <c r="H52" s="58"/>
    </row>
    <row r="53" spans="1:8" s="13" customFormat="1" ht="15.95" customHeight="1" x14ac:dyDescent="0.2">
      <c r="A53" s="64"/>
      <c r="B53" s="64"/>
      <c r="C53" s="68"/>
      <c r="F53" s="58"/>
      <c r="G53" s="58"/>
      <c r="H53" s="58"/>
    </row>
    <row r="54" spans="1:8" s="13" customFormat="1" ht="15.95" customHeight="1" x14ac:dyDescent="0.2">
      <c r="A54" s="64"/>
      <c r="B54" s="64"/>
      <c r="C54" s="68"/>
      <c r="F54" s="58"/>
      <c r="G54" s="58"/>
      <c r="H54" s="58"/>
    </row>
    <row r="55" spans="1:8" s="13" customFormat="1" ht="15.95" customHeight="1" x14ac:dyDescent="0.2">
      <c r="A55" s="64"/>
      <c r="B55" s="64"/>
      <c r="C55" s="68"/>
      <c r="F55" s="58"/>
      <c r="G55" s="58"/>
      <c r="H55" s="58"/>
    </row>
    <row r="56" spans="1:8" s="66" customFormat="1" ht="15.95" customHeight="1" x14ac:dyDescent="0.2">
      <c r="A56" s="69"/>
      <c r="B56" s="69"/>
      <c r="C56" s="69"/>
      <c r="D56" s="69"/>
      <c r="F56" s="70"/>
      <c r="G56" s="70"/>
      <c r="H56" s="70"/>
    </row>
    <row r="57" spans="1:8" x14ac:dyDescent="0.2">
      <c r="C57" s="72"/>
    </row>
  </sheetData>
  <mergeCells count="10">
    <mergeCell ref="B45:D45"/>
    <mergeCell ref="B8:D8"/>
    <mergeCell ref="B26:D26"/>
    <mergeCell ref="B33:D33"/>
    <mergeCell ref="B34:D34"/>
    <mergeCell ref="F2:H2"/>
    <mergeCell ref="A4:H4"/>
    <mergeCell ref="A6:A7"/>
    <mergeCell ref="B6:D7"/>
    <mergeCell ref="E6:E7"/>
  </mergeCells>
  <phoneticPr fontId="6" type="noConversion"/>
  <pageMargins left="1.1417322834645669" right="0.35433070866141736" top="0" bottom="0" header="0" footer="0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42"/>
  <sheetViews>
    <sheetView tabSelected="1" topLeftCell="A22" workbookViewId="0">
      <selection activeCell="E31" sqref="E31"/>
    </sheetView>
  </sheetViews>
  <sheetFormatPr defaultRowHeight="12.75" x14ac:dyDescent="0.2"/>
  <cols>
    <col min="1" max="1" width="3.7109375" style="40" customWidth="1"/>
    <col min="2" max="2" width="5.28515625" style="40" customWidth="1"/>
    <col min="3" max="3" width="2.7109375" style="40" customWidth="1"/>
    <col min="4" max="4" width="49.5703125" style="14" customWidth="1"/>
    <col min="5" max="6" width="14" style="41" customWidth="1"/>
    <col min="7" max="7" width="15.7109375" style="41" customWidth="1"/>
    <col min="8" max="8" width="10.140625" style="14" bestFit="1" customWidth="1"/>
    <col min="9" max="16384" width="9.140625" style="14"/>
  </cols>
  <sheetData>
    <row r="2" spans="1:7" s="13" customFormat="1" ht="15" x14ac:dyDescent="0.2">
      <c r="A2" s="42" t="s">
        <v>460</v>
      </c>
      <c r="B2" s="42"/>
      <c r="C2" s="43"/>
      <c r="D2" s="83" t="s">
        <v>466</v>
      </c>
      <c r="E2" s="44"/>
      <c r="F2" s="44"/>
      <c r="G2" s="63"/>
    </row>
    <row r="3" spans="1:7" s="13" customFormat="1" ht="7.5" customHeight="1" x14ac:dyDescent="0.2">
      <c r="A3" s="42"/>
      <c r="B3" s="42"/>
      <c r="C3" s="43"/>
      <c r="D3" s="45"/>
      <c r="E3" s="46"/>
      <c r="F3" s="46"/>
      <c r="G3" s="63"/>
    </row>
    <row r="4" spans="1:7" s="13" customFormat="1" ht="29.25" customHeight="1" x14ac:dyDescent="0.2">
      <c r="A4" s="350" t="s">
        <v>522</v>
      </c>
      <c r="B4" s="350"/>
      <c r="C4" s="350"/>
      <c r="D4" s="350"/>
      <c r="E4" s="350"/>
      <c r="F4" s="350"/>
      <c r="G4" s="350"/>
    </row>
    <row r="5" spans="1:7" s="13" customFormat="1" ht="18.75" customHeight="1" x14ac:dyDescent="0.2">
      <c r="A5" s="351" t="s">
        <v>99</v>
      </c>
      <c r="B5" s="351"/>
      <c r="C5" s="351"/>
      <c r="D5" s="351"/>
      <c r="E5" s="351"/>
      <c r="F5" s="351"/>
      <c r="G5" s="351"/>
    </row>
    <row r="6" spans="1:7" ht="7.5" customHeight="1" x14ac:dyDescent="0.2">
      <c r="A6" s="47"/>
      <c r="B6" s="47"/>
      <c r="C6" s="47"/>
      <c r="D6" s="31"/>
      <c r="E6" s="48"/>
      <c r="F6" s="48"/>
      <c r="G6" s="48"/>
    </row>
    <row r="7" spans="1:7" s="13" customFormat="1" ht="15.95" customHeight="1" x14ac:dyDescent="0.2">
      <c r="A7" s="352" t="s">
        <v>18</v>
      </c>
      <c r="B7" s="354" t="s">
        <v>100</v>
      </c>
      <c r="C7" s="355"/>
      <c r="D7" s="356"/>
      <c r="E7" s="74" t="s">
        <v>21</v>
      </c>
      <c r="F7" s="74" t="s">
        <v>21</v>
      </c>
      <c r="G7" s="360">
        <v>2020</v>
      </c>
    </row>
    <row r="8" spans="1:7" s="13" customFormat="1" ht="15.95" customHeight="1" x14ac:dyDescent="0.2">
      <c r="A8" s="353"/>
      <c r="B8" s="357"/>
      <c r="C8" s="358"/>
      <c r="D8" s="359"/>
      <c r="E8" s="75" t="s">
        <v>22</v>
      </c>
      <c r="F8" s="76" t="s">
        <v>23</v>
      </c>
      <c r="G8" s="361"/>
    </row>
    <row r="9" spans="1:7" s="13" customFormat="1" ht="24.95" customHeight="1" x14ac:dyDescent="0.2">
      <c r="A9" s="8">
        <v>1</v>
      </c>
      <c r="B9" s="342" t="s">
        <v>101</v>
      </c>
      <c r="C9" s="343"/>
      <c r="D9" s="344"/>
      <c r="E9" s="7">
        <v>146696026</v>
      </c>
      <c r="F9" s="7">
        <v>61113029</v>
      </c>
      <c r="G9" s="7">
        <v>78692438</v>
      </c>
    </row>
    <row r="10" spans="1:7" s="13" customFormat="1" ht="24.95" customHeight="1" x14ac:dyDescent="0.2">
      <c r="A10" s="8">
        <v>2</v>
      </c>
      <c r="B10" s="342" t="s">
        <v>102</v>
      </c>
      <c r="C10" s="343"/>
      <c r="D10" s="344"/>
      <c r="E10" s="12"/>
      <c r="F10" s="12"/>
      <c r="G10" s="12"/>
    </row>
    <row r="11" spans="1:7" s="13" customFormat="1" ht="24.95" customHeight="1" x14ac:dyDescent="0.2">
      <c r="A11" s="77">
        <v>3</v>
      </c>
      <c r="B11" s="342" t="s">
        <v>103</v>
      </c>
      <c r="C11" s="343"/>
      <c r="D11" s="344"/>
      <c r="E11" s="78"/>
      <c r="F11" s="78"/>
      <c r="G11" s="78"/>
    </row>
    <row r="12" spans="1:7" s="13" customFormat="1" ht="24.95" customHeight="1" x14ac:dyDescent="0.2">
      <c r="A12" s="77">
        <v>4</v>
      </c>
      <c r="B12" s="342" t="s">
        <v>104</v>
      </c>
      <c r="C12" s="343"/>
      <c r="D12" s="344"/>
      <c r="E12" s="78">
        <v>118365667</v>
      </c>
      <c r="F12" s="78">
        <v>44151793</v>
      </c>
      <c r="G12" s="78">
        <v>51084320</v>
      </c>
    </row>
    <row r="13" spans="1:7" s="13" customFormat="1" ht="24.95" customHeight="1" x14ac:dyDescent="0.2">
      <c r="A13" s="77">
        <v>5</v>
      </c>
      <c r="B13" s="342" t="s">
        <v>105</v>
      </c>
      <c r="C13" s="343"/>
      <c r="D13" s="344"/>
      <c r="E13" s="78">
        <f>E14+E15</f>
        <v>1930933</v>
      </c>
      <c r="F13" s="78">
        <v>1909393</v>
      </c>
      <c r="G13" s="78">
        <v>2199795</v>
      </c>
    </row>
    <row r="14" spans="1:7" s="13" customFormat="1" ht="24.95" customHeight="1" x14ac:dyDescent="0.2">
      <c r="A14" s="77"/>
      <c r="B14" s="79"/>
      <c r="C14" s="348" t="s">
        <v>106</v>
      </c>
      <c r="D14" s="349"/>
      <c r="E14" s="78">
        <v>1654602</v>
      </c>
      <c r="F14" s="78">
        <v>1636155</v>
      </c>
      <c r="G14" s="7">
        <v>1885000</v>
      </c>
    </row>
    <row r="15" spans="1:7" s="13" customFormat="1" ht="24.95" customHeight="1" x14ac:dyDescent="0.2">
      <c r="A15" s="77"/>
      <c r="B15" s="79"/>
      <c r="C15" s="348" t="s">
        <v>107</v>
      </c>
      <c r="D15" s="349"/>
      <c r="E15" s="78">
        <v>276331</v>
      </c>
      <c r="F15" s="78">
        <v>273238</v>
      </c>
      <c r="G15" s="7">
        <v>314795</v>
      </c>
    </row>
    <row r="16" spans="1:7" s="13" customFormat="1" ht="24.95" customHeight="1" x14ac:dyDescent="0.2">
      <c r="A16" s="8">
        <v>6</v>
      </c>
      <c r="B16" s="342" t="s">
        <v>108</v>
      </c>
      <c r="C16" s="343"/>
      <c r="D16" s="344"/>
      <c r="E16" s="78">
        <v>1009624</v>
      </c>
      <c r="F16" s="78">
        <v>1171842.2</v>
      </c>
      <c r="G16" s="7">
        <v>317082</v>
      </c>
    </row>
    <row r="17" spans="1:10" s="13" customFormat="1" ht="24.95" customHeight="1" x14ac:dyDescent="0.2">
      <c r="A17" s="8">
        <v>7</v>
      </c>
      <c r="B17" s="342" t="s">
        <v>109</v>
      </c>
      <c r="C17" s="343"/>
      <c r="D17" s="344"/>
      <c r="E17" s="299">
        <v>8650740</v>
      </c>
      <c r="F17" s="299">
        <v>5724476</v>
      </c>
      <c r="G17" s="7">
        <v>18905844</v>
      </c>
    </row>
    <row r="18" spans="1:10" s="13" customFormat="1" ht="33" customHeight="1" x14ac:dyDescent="0.2">
      <c r="A18" s="8">
        <v>8</v>
      </c>
      <c r="B18" s="329" t="s">
        <v>110</v>
      </c>
      <c r="C18" s="330"/>
      <c r="D18" s="331"/>
      <c r="E18" s="304">
        <f>E17+E16+E13+E12</f>
        <v>129956964</v>
      </c>
      <c r="F18" s="304">
        <v>52957504.200000003</v>
      </c>
      <c r="G18" s="304">
        <v>72507041</v>
      </c>
    </row>
    <row r="19" spans="1:10" s="13" customFormat="1" ht="32.25" customHeight="1" x14ac:dyDescent="0.2">
      <c r="A19" s="8">
        <v>9</v>
      </c>
      <c r="B19" s="345" t="s">
        <v>111</v>
      </c>
      <c r="C19" s="346"/>
      <c r="D19" s="347"/>
      <c r="E19" s="304">
        <f>E9+E10-E18</f>
        <v>16739062</v>
      </c>
      <c r="F19" s="304">
        <v>8155524.799999997</v>
      </c>
      <c r="G19" s="304">
        <v>6185397</v>
      </c>
    </row>
    <row r="20" spans="1:10" s="13" customFormat="1" ht="24.95" customHeight="1" x14ac:dyDescent="0.2">
      <c r="A20" s="8">
        <v>10</v>
      </c>
      <c r="B20" s="342" t="s">
        <v>112</v>
      </c>
      <c r="C20" s="343"/>
      <c r="D20" s="344"/>
      <c r="E20" s="78"/>
      <c r="F20" s="78">
        <v>0</v>
      </c>
      <c r="G20" s="12">
        <v>0</v>
      </c>
    </row>
    <row r="21" spans="1:10" s="13" customFormat="1" ht="24.95" customHeight="1" x14ac:dyDescent="0.2">
      <c r="A21" s="8">
        <v>11</v>
      </c>
      <c r="B21" s="342" t="s">
        <v>113</v>
      </c>
      <c r="C21" s="343"/>
      <c r="D21" s="344"/>
      <c r="E21" s="78"/>
      <c r="F21" s="78">
        <v>0</v>
      </c>
      <c r="G21" s="7">
        <v>0</v>
      </c>
    </row>
    <row r="22" spans="1:10" s="13" customFormat="1" ht="24.95" customHeight="1" x14ac:dyDescent="0.2">
      <c r="A22" s="8">
        <v>12</v>
      </c>
      <c r="B22" s="342" t="s">
        <v>114</v>
      </c>
      <c r="C22" s="343"/>
      <c r="D22" s="344"/>
      <c r="E22" s="78">
        <f>E25+E24+E23+E26</f>
        <v>1792715</v>
      </c>
      <c r="F22" s="78">
        <v>2759886</v>
      </c>
      <c r="G22" s="7">
        <v>-156824</v>
      </c>
    </row>
    <row r="23" spans="1:10" s="13" customFormat="1" ht="24.95" customHeight="1" x14ac:dyDescent="0.2">
      <c r="A23" s="8"/>
      <c r="B23" s="80"/>
      <c r="C23" s="348" t="s">
        <v>115</v>
      </c>
      <c r="D23" s="349"/>
      <c r="E23" s="78"/>
      <c r="F23" s="78">
        <v>0</v>
      </c>
      <c r="G23" s="7">
        <v>0</v>
      </c>
    </row>
    <row r="24" spans="1:10" s="13" customFormat="1" ht="24.95" customHeight="1" x14ac:dyDescent="0.2">
      <c r="A24" s="8"/>
      <c r="B24" s="79"/>
      <c r="C24" s="348" t="s">
        <v>116</v>
      </c>
      <c r="D24" s="349"/>
      <c r="E24" s="78">
        <f>1792890-175</f>
        <v>1792715</v>
      </c>
      <c r="F24" s="78">
        <v>2258900</v>
      </c>
      <c r="G24" s="7">
        <v>4</v>
      </c>
    </row>
    <row r="25" spans="1:10" s="13" customFormat="1" ht="24.95" customHeight="1" x14ac:dyDescent="0.2">
      <c r="A25" s="8"/>
      <c r="B25" s="79"/>
      <c r="C25" s="348" t="s">
        <v>117</v>
      </c>
      <c r="D25" s="349"/>
      <c r="E25" s="299"/>
      <c r="F25" s="299">
        <v>500986</v>
      </c>
      <c r="G25" s="7">
        <v>-156828</v>
      </c>
    </row>
    <row r="26" spans="1:10" s="13" customFormat="1" ht="24.95" customHeight="1" x14ac:dyDescent="0.2">
      <c r="A26" s="8"/>
      <c r="B26" s="79"/>
      <c r="C26" s="348" t="s">
        <v>118</v>
      </c>
      <c r="D26" s="349"/>
      <c r="E26" s="78"/>
      <c r="F26" s="78">
        <v>0</v>
      </c>
      <c r="G26" s="7">
        <v>0</v>
      </c>
    </row>
    <row r="27" spans="1:10" s="13" customFormat="1" ht="39.950000000000003" customHeight="1" x14ac:dyDescent="0.2">
      <c r="A27" s="8">
        <v>13</v>
      </c>
      <c r="B27" s="345" t="s">
        <v>119</v>
      </c>
      <c r="C27" s="346"/>
      <c r="D27" s="347"/>
      <c r="E27" s="305">
        <f>E25+E24</f>
        <v>1792715</v>
      </c>
      <c r="F27" s="305">
        <v>2759886</v>
      </c>
      <c r="G27" s="304">
        <v>-156828</v>
      </c>
    </row>
    <row r="28" spans="1:10" s="13" customFormat="1" ht="21" customHeight="1" x14ac:dyDescent="0.2">
      <c r="A28" s="8"/>
      <c r="B28" s="81"/>
      <c r="C28" s="10"/>
      <c r="D28" s="82" t="s">
        <v>475</v>
      </c>
      <c r="E28" s="304">
        <f>E18+E27</f>
        <v>131749679</v>
      </c>
      <c r="F28" s="304">
        <v>55717390.200000003</v>
      </c>
      <c r="G28" s="304">
        <v>72350213</v>
      </c>
    </row>
    <row r="29" spans="1:10" s="13" customFormat="1" ht="39.950000000000003" customHeight="1" x14ac:dyDescent="0.2">
      <c r="A29" s="8">
        <v>14</v>
      </c>
      <c r="B29" s="345" t="s">
        <v>120</v>
      </c>
      <c r="C29" s="346"/>
      <c r="D29" s="347"/>
      <c r="E29" s="304">
        <f>E9-E28</f>
        <v>14946347</v>
      </c>
      <c r="F29" s="304">
        <v>5395638.799999997</v>
      </c>
      <c r="G29" s="304">
        <v>6342225</v>
      </c>
      <c r="H29" s="58"/>
    </row>
    <row r="30" spans="1:10" s="13" customFormat="1" ht="24.95" customHeight="1" x14ac:dyDescent="0.2">
      <c r="A30" s="8">
        <v>15</v>
      </c>
      <c r="B30" s="342" t="s">
        <v>121</v>
      </c>
      <c r="C30" s="343"/>
      <c r="D30" s="344"/>
      <c r="E30" s="78">
        <f>'2'!K203</f>
        <v>2288260.9499999997</v>
      </c>
      <c r="F30" s="78">
        <v>809345.81999999948</v>
      </c>
      <c r="G30" s="7">
        <v>951333.75</v>
      </c>
    </row>
    <row r="31" spans="1:10" s="13" customFormat="1" ht="39.950000000000003" customHeight="1" x14ac:dyDescent="0.2">
      <c r="A31" s="8">
        <v>16</v>
      </c>
      <c r="B31" s="345" t="s">
        <v>122</v>
      </c>
      <c r="C31" s="346"/>
      <c r="D31" s="347"/>
      <c r="E31" s="305">
        <f>E29-E30</f>
        <v>12658086.050000001</v>
      </c>
      <c r="F31" s="305">
        <v>4586292.9799999977</v>
      </c>
      <c r="G31" s="304">
        <v>5390891.25</v>
      </c>
      <c r="H31" s="13">
        <f>E29/E9*100</f>
        <v>10.188651599873605</v>
      </c>
      <c r="I31" s="13">
        <f t="shared" ref="I31" si="0">F29/F9*100</f>
        <v>8.8289500427151086</v>
      </c>
      <c r="J31" s="13">
        <f>G29/G9*100</f>
        <v>8.0595101145550991</v>
      </c>
    </row>
    <row r="32" spans="1:10" s="13" customFormat="1" ht="24.95" customHeight="1" x14ac:dyDescent="0.2">
      <c r="A32" s="8">
        <v>17</v>
      </c>
      <c r="B32" s="342" t="s">
        <v>123</v>
      </c>
      <c r="C32" s="343"/>
      <c r="D32" s="344"/>
      <c r="E32" s="12"/>
      <c r="F32" s="12"/>
      <c r="G32" s="12"/>
    </row>
    <row r="33" spans="1:7" s="13" customFormat="1" ht="15.95" customHeight="1" x14ac:dyDescent="0.2">
      <c r="A33" s="64"/>
      <c r="B33" s="64"/>
      <c r="C33" s="64"/>
      <c r="E33" s="58"/>
      <c r="F33" s="58"/>
      <c r="G33" s="58"/>
    </row>
    <row r="34" spans="1:7" s="13" customFormat="1" ht="15.95" customHeight="1" x14ac:dyDescent="0.2">
      <c r="A34" s="64"/>
      <c r="B34" s="64"/>
      <c r="C34" s="64"/>
      <c r="E34" s="58"/>
      <c r="F34" s="58"/>
      <c r="G34" s="58"/>
    </row>
    <row r="35" spans="1:7" s="13" customFormat="1" ht="15.95" customHeight="1" x14ac:dyDescent="0.2">
      <c r="A35" s="64"/>
      <c r="B35" s="64"/>
      <c r="C35" s="64"/>
      <c r="E35" s="58"/>
      <c r="F35" s="58"/>
      <c r="G35" s="58"/>
    </row>
    <row r="36" spans="1:7" s="13" customFormat="1" ht="15.95" customHeight="1" x14ac:dyDescent="0.2">
      <c r="A36" s="64"/>
      <c r="B36" s="64"/>
      <c r="C36" s="64"/>
      <c r="E36" s="58"/>
      <c r="F36" s="58"/>
      <c r="G36" s="58"/>
    </row>
    <row r="37" spans="1:7" s="13" customFormat="1" ht="15.95" customHeight="1" x14ac:dyDescent="0.2">
      <c r="A37" s="64"/>
      <c r="B37" s="64"/>
      <c r="C37" s="64"/>
      <c r="E37" s="58"/>
      <c r="F37" s="58"/>
      <c r="G37" s="58"/>
    </row>
    <row r="38" spans="1:7" s="13" customFormat="1" ht="15.95" customHeight="1" x14ac:dyDescent="0.2">
      <c r="A38" s="64"/>
      <c r="B38" s="64"/>
      <c r="C38" s="64"/>
      <c r="E38" s="58"/>
      <c r="F38" s="58"/>
      <c r="G38" s="58"/>
    </row>
    <row r="39" spans="1:7" s="13" customFormat="1" ht="15.95" customHeight="1" x14ac:dyDescent="0.2">
      <c r="A39" s="64"/>
      <c r="B39" s="64"/>
      <c r="C39" s="64"/>
      <c r="E39" s="58"/>
      <c r="F39" s="58"/>
      <c r="G39" s="58"/>
    </row>
    <row r="40" spans="1:7" s="13" customFormat="1" ht="15.95" customHeight="1" x14ac:dyDescent="0.2">
      <c r="A40" s="64"/>
      <c r="B40" s="64"/>
      <c r="C40" s="64"/>
      <c r="E40" s="58"/>
      <c r="F40" s="58"/>
      <c r="G40" s="58"/>
    </row>
    <row r="41" spans="1:7" s="13" customFormat="1" ht="15.95" customHeight="1" x14ac:dyDescent="0.2">
      <c r="A41" s="64"/>
      <c r="B41" s="64"/>
      <c r="C41" s="64"/>
      <c r="E41" s="58"/>
      <c r="F41" s="58"/>
      <c r="G41" s="58"/>
    </row>
    <row r="42" spans="1:7" s="13" customFormat="1" ht="15.95" customHeight="1" x14ac:dyDescent="0.2">
      <c r="A42" s="64"/>
      <c r="B42" s="64"/>
      <c r="C42" s="64"/>
      <c r="D42" s="64"/>
      <c r="E42" s="58"/>
      <c r="F42" s="58"/>
      <c r="G42" s="58"/>
    </row>
  </sheetData>
  <mergeCells count="28">
    <mergeCell ref="A4:G4"/>
    <mergeCell ref="A5:G5"/>
    <mergeCell ref="A7:A8"/>
    <mergeCell ref="B7:D8"/>
    <mergeCell ref="B13:D13"/>
    <mergeCell ref="G7:G8"/>
    <mergeCell ref="C14:D14"/>
    <mergeCell ref="C15:D15"/>
    <mergeCell ref="B16:D16"/>
    <mergeCell ref="B9:D9"/>
    <mergeCell ref="B10:D10"/>
    <mergeCell ref="B11:D11"/>
    <mergeCell ref="B12:D12"/>
    <mergeCell ref="B21:D21"/>
    <mergeCell ref="B22:D22"/>
    <mergeCell ref="C23:D23"/>
    <mergeCell ref="C24:D24"/>
    <mergeCell ref="B17:D17"/>
    <mergeCell ref="B18:D18"/>
    <mergeCell ref="B19:D19"/>
    <mergeCell ref="B20:D20"/>
    <mergeCell ref="B30:D30"/>
    <mergeCell ref="B31:D31"/>
    <mergeCell ref="B32:D32"/>
    <mergeCell ref="C25:D25"/>
    <mergeCell ref="C26:D26"/>
    <mergeCell ref="B27:D27"/>
    <mergeCell ref="B29:D29"/>
  </mergeCells>
  <phoneticPr fontId="6" type="noConversion"/>
  <pageMargins left="0.9055118110236221" right="0.31496062992125984" top="0" bottom="0" header="0" footer="0.23622047244094491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3"/>
  <sheetViews>
    <sheetView topLeftCell="A16" workbookViewId="0">
      <selection activeCell="M50" sqref="M50"/>
    </sheetView>
  </sheetViews>
  <sheetFormatPr defaultRowHeight="12.75" x14ac:dyDescent="0.2"/>
  <cols>
    <col min="1" max="2" width="3.7109375" style="40" customWidth="1"/>
    <col min="3" max="3" width="3.5703125" style="40" customWidth="1"/>
    <col min="4" max="4" width="44.42578125" style="14" customWidth="1"/>
    <col min="5" max="7" width="15.42578125" style="41" customWidth="1"/>
    <col min="8" max="8" width="1.42578125" style="14" customWidth="1"/>
    <col min="9" max="16384" width="9.140625" style="14"/>
  </cols>
  <sheetData>
    <row r="1" spans="1:7" ht="15" x14ac:dyDescent="0.2">
      <c r="A1" s="42" t="s">
        <v>461</v>
      </c>
      <c r="B1" s="42"/>
      <c r="C1" s="43"/>
      <c r="D1" s="83" t="s">
        <v>466</v>
      </c>
      <c r="E1" s="48"/>
      <c r="F1" s="48"/>
      <c r="G1" s="48"/>
    </row>
    <row r="2" spans="1:7" s="13" customFormat="1" x14ac:dyDescent="0.2">
      <c r="A2" s="44"/>
      <c r="B2" s="44"/>
      <c r="C2" s="44"/>
      <c r="D2" s="44"/>
      <c r="E2" s="44"/>
      <c r="F2" s="44"/>
      <c r="G2" s="63"/>
    </row>
    <row r="3" spans="1:7" s="13" customFormat="1" ht="18" customHeight="1" x14ac:dyDescent="0.2">
      <c r="A3" s="350" t="s">
        <v>523</v>
      </c>
      <c r="B3" s="350"/>
      <c r="C3" s="350"/>
      <c r="D3" s="350"/>
      <c r="E3" s="350"/>
      <c r="F3" s="350"/>
      <c r="G3" s="350"/>
    </row>
    <row r="4" spans="1:7" ht="6.75" customHeight="1" x14ac:dyDescent="0.2">
      <c r="A4" s="47"/>
      <c r="B4" s="47"/>
      <c r="C4" s="47"/>
      <c r="D4" s="31"/>
      <c r="E4" s="48"/>
      <c r="F4" s="48"/>
      <c r="G4" s="48"/>
    </row>
    <row r="5" spans="1:7" s="13" customFormat="1" ht="15.95" customHeight="1" x14ac:dyDescent="0.2">
      <c r="A5" s="334" t="s">
        <v>18</v>
      </c>
      <c r="B5" s="354" t="s">
        <v>124</v>
      </c>
      <c r="C5" s="355"/>
      <c r="D5" s="356"/>
      <c r="E5" s="74" t="s">
        <v>21</v>
      </c>
      <c r="F5" s="74" t="s">
        <v>21</v>
      </c>
      <c r="G5" s="74"/>
    </row>
    <row r="6" spans="1:7" s="13" customFormat="1" ht="15.95" customHeight="1" x14ac:dyDescent="0.2">
      <c r="A6" s="335"/>
      <c r="B6" s="357"/>
      <c r="C6" s="358"/>
      <c r="D6" s="359"/>
      <c r="E6" s="75" t="s">
        <v>22</v>
      </c>
      <c r="F6" s="76" t="s">
        <v>23</v>
      </c>
      <c r="G6" s="76">
        <v>2020</v>
      </c>
    </row>
    <row r="7" spans="1:7" s="13" customFormat="1" ht="21.75" customHeight="1" x14ac:dyDescent="0.2">
      <c r="A7" s="8">
        <v>1</v>
      </c>
      <c r="B7" s="84" t="s">
        <v>125</v>
      </c>
      <c r="C7" s="85"/>
      <c r="D7" s="60"/>
      <c r="E7" s="7"/>
      <c r="F7" s="7"/>
      <c r="G7" s="12"/>
    </row>
    <row r="8" spans="1:7" s="13" customFormat="1" ht="15" customHeight="1" x14ac:dyDescent="0.2">
      <c r="A8" s="8">
        <v>2</v>
      </c>
      <c r="B8" s="84"/>
      <c r="C8" s="11" t="s">
        <v>126</v>
      </c>
      <c r="D8" s="11"/>
      <c r="E8" s="7">
        <f>'R'!E29</f>
        <v>14946347</v>
      </c>
      <c r="F8" s="7">
        <v>5395638.799999997</v>
      </c>
      <c r="G8" s="7">
        <f>'R'!G29</f>
        <v>6342225</v>
      </c>
    </row>
    <row r="9" spans="1:7" s="13" customFormat="1" ht="16.5" customHeight="1" x14ac:dyDescent="0.2">
      <c r="A9" s="8">
        <v>3</v>
      </c>
      <c r="B9" s="86"/>
      <c r="C9" s="87" t="s">
        <v>127</v>
      </c>
      <c r="D9" s="44"/>
      <c r="E9" s="7"/>
      <c r="F9" s="7"/>
      <c r="G9" s="7"/>
    </row>
    <row r="10" spans="1:7" s="13" customFormat="1" ht="15" customHeight="1" x14ac:dyDescent="0.2">
      <c r="A10" s="8">
        <v>4</v>
      </c>
      <c r="B10" s="84"/>
      <c r="C10" s="85"/>
      <c r="D10" s="88" t="s">
        <v>128</v>
      </c>
      <c r="E10" s="7">
        <f>'R'!E16</f>
        <v>1009624</v>
      </c>
      <c r="F10" s="7">
        <v>1171842.2</v>
      </c>
      <c r="G10" s="7">
        <f>'R'!G16</f>
        <v>317082</v>
      </c>
    </row>
    <row r="11" spans="1:7" s="13" customFormat="1" ht="16.5" customHeight="1" x14ac:dyDescent="0.2">
      <c r="A11" s="8">
        <v>5</v>
      </c>
      <c r="B11" s="84"/>
      <c r="C11" s="85"/>
      <c r="D11" s="88" t="s">
        <v>129</v>
      </c>
      <c r="E11" s="7"/>
      <c r="F11" s="7"/>
      <c r="G11" s="7"/>
    </row>
    <row r="12" spans="1:7" s="13" customFormat="1" ht="15.75" customHeight="1" x14ac:dyDescent="0.2">
      <c r="A12" s="8">
        <v>6</v>
      </c>
      <c r="B12" s="84"/>
      <c r="C12" s="85"/>
      <c r="D12" s="88" t="s">
        <v>130</v>
      </c>
      <c r="E12" s="7"/>
      <c r="F12" s="7"/>
      <c r="G12" s="7"/>
    </row>
    <row r="13" spans="1:7" s="13" customFormat="1" ht="16.5" customHeight="1" x14ac:dyDescent="0.2">
      <c r="A13" s="8">
        <v>7</v>
      </c>
      <c r="B13" s="84"/>
      <c r="C13" s="85"/>
      <c r="D13" s="88" t="s">
        <v>131</v>
      </c>
      <c r="E13" s="7"/>
      <c r="F13" s="7"/>
      <c r="G13" s="7"/>
    </row>
    <row r="14" spans="1:7" s="13" customFormat="1" ht="20.100000000000001" customHeight="1" x14ac:dyDescent="0.2">
      <c r="A14" s="334">
        <v>8</v>
      </c>
      <c r="B14" s="354"/>
      <c r="C14" s="89" t="s">
        <v>132</v>
      </c>
      <c r="D14" s="44"/>
      <c r="E14" s="362">
        <f>A!G13-A!F13</f>
        <v>3076125.1799999997</v>
      </c>
      <c r="F14" s="78">
        <v>11880894.82</v>
      </c>
      <c r="G14" s="362">
        <f>[1]CF!$E$14:$E$15</f>
        <v>-6299470</v>
      </c>
    </row>
    <row r="15" spans="1:7" s="13" customFormat="1" ht="14.25" customHeight="1" x14ac:dyDescent="0.2">
      <c r="A15" s="335"/>
      <c r="B15" s="357"/>
      <c r="C15" s="90" t="s">
        <v>133</v>
      </c>
      <c r="D15" s="44"/>
      <c r="E15" s="363"/>
      <c r="F15" s="51"/>
      <c r="G15" s="363"/>
    </row>
    <row r="16" spans="1:7" s="13" customFormat="1" ht="20.100000000000001" customHeight="1" x14ac:dyDescent="0.2">
      <c r="A16" s="53">
        <v>9</v>
      </c>
      <c r="B16" s="84"/>
      <c r="C16" s="11" t="s">
        <v>134</v>
      </c>
      <c r="D16" s="11"/>
      <c r="E16" s="91">
        <f>A!G21-A!F21</f>
        <v>0</v>
      </c>
      <c r="F16" s="91">
        <v>0</v>
      </c>
      <c r="G16" s="91">
        <f>[1]CF!$E$16</f>
        <v>3624262</v>
      </c>
    </row>
    <row r="17" spans="1:7" s="13" customFormat="1" ht="15.75" customHeight="1" x14ac:dyDescent="0.2">
      <c r="A17" s="334">
        <v>10</v>
      </c>
      <c r="B17" s="354"/>
      <c r="C17" s="89" t="s">
        <v>135</v>
      </c>
      <c r="D17" s="89"/>
      <c r="E17" s="362">
        <f>P!F13-P!G13</f>
        <v>7024438</v>
      </c>
      <c r="F17" s="78">
        <v>-19048834</v>
      </c>
      <c r="G17" s="362">
        <f>[1]CF!$E$17:$E$18</f>
        <v>122676</v>
      </c>
    </row>
    <row r="18" spans="1:7" s="13" customFormat="1" ht="9.75" customHeight="1" x14ac:dyDescent="0.2">
      <c r="A18" s="335"/>
      <c r="B18" s="357"/>
      <c r="C18" s="87" t="s">
        <v>136</v>
      </c>
      <c r="D18" s="87"/>
      <c r="E18" s="363"/>
      <c r="F18" s="51"/>
      <c r="G18" s="363"/>
    </row>
    <row r="19" spans="1:7" s="13" customFormat="1" ht="15.75" customHeight="1" x14ac:dyDescent="0.2">
      <c r="A19" s="8">
        <v>11</v>
      </c>
      <c r="B19" s="84"/>
      <c r="C19" s="11" t="s">
        <v>137</v>
      </c>
      <c r="D19" s="11"/>
      <c r="E19" s="51"/>
      <c r="F19" s="51"/>
      <c r="G19" s="51"/>
    </row>
    <row r="20" spans="1:7" s="13" customFormat="1" ht="15.75" customHeight="1" x14ac:dyDescent="0.2">
      <c r="A20" s="8">
        <v>12</v>
      </c>
      <c r="B20" s="84"/>
      <c r="C20" s="11" t="s">
        <v>138</v>
      </c>
      <c r="D20" s="11"/>
      <c r="E20" s="7"/>
      <c r="F20" s="7"/>
      <c r="G20" s="7"/>
    </row>
    <row r="21" spans="1:7" s="13" customFormat="1" ht="15.75" customHeight="1" x14ac:dyDescent="0.2">
      <c r="A21" s="8">
        <v>13</v>
      </c>
      <c r="B21" s="84"/>
      <c r="C21" s="11" t="s">
        <v>139</v>
      </c>
      <c r="D21" s="11"/>
      <c r="E21" s="7">
        <f>'R'!E30</f>
        <v>2288260.9499999997</v>
      </c>
      <c r="F21" s="7">
        <v>809345.81999999948</v>
      </c>
      <c r="G21" s="7">
        <f>-'R'!G30</f>
        <v>-951333.75</v>
      </c>
    </row>
    <row r="22" spans="1:7" s="13" customFormat="1" ht="22.5" customHeight="1" x14ac:dyDescent="0.2">
      <c r="A22" s="8">
        <v>14</v>
      </c>
      <c r="B22" s="84"/>
      <c r="C22" s="56" t="s">
        <v>140</v>
      </c>
      <c r="D22" s="11"/>
      <c r="E22" s="7">
        <f>SUM(E8:E21)</f>
        <v>28344795.129999999</v>
      </c>
      <c r="F22" s="7">
        <v>208887.63999999606</v>
      </c>
      <c r="G22" s="7">
        <f>SUM(G8:G21)</f>
        <v>3155441.25</v>
      </c>
    </row>
    <row r="23" spans="1:7" s="13" customFormat="1" ht="21.75" customHeight="1" x14ac:dyDescent="0.2">
      <c r="A23" s="8">
        <v>15</v>
      </c>
      <c r="B23" s="92" t="s">
        <v>141</v>
      </c>
      <c r="C23" s="85"/>
      <c r="D23" s="11"/>
      <c r="E23" s="12"/>
      <c r="F23" s="12"/>
      <c r="G23" s="12"/>
    </row>
    <row r="24" spans="1:7" s="13" customFormat="1" ht="17.25" customHeight="1" x14ac:dyDescent="0.2">
      <c r="A24" s="8">
        <v>16</v>
      </c>
      <c r="B24" s="84"/>
      <c r="C24" s="11" t="s">
        <v>142</v>
      </c>
      <c r="D24" s="11"/>
      <c r="E24" s="7"/>
      <c r="F24" s="7"/>
      <c r="G24" s="12"/>
    </row>
    <row r="25" spans="1:7" s="13" customFormat="1" ht="15" customHeight="1" x14ac:dyDescent="0.2">
      <c r="A25" s="8">
        <v>17</v>
      </c>
      <c r="B25" s="84"/>
      <c r="C25" s="11" t="s">
        <v>143</v>
      </c>
      <c r="D25" s="11"/>
      <c r="E25" s="7">
        <f>A!F36-A!G36+'R'!E16</f>
        <v>1169775.2000000002</v>
      </c>
      <c r="F25" s="7">
        <v>3117267</v>
      </c>
      <c r="G25" s="7">
        <f>[1]CF!$E$25</f>
        <v>1075685</v>
      </c>
    </row>
    <row r="26" spans="1:7" s="13" customFormat="1" ht="13.5" customHeight="1" x14ac:dyDescent="0.2">
      <c r="A26" s="8">
        <v>18</v>
      </c>
      <c r="B26" s="81"/>
      <c r="C26" s="11" t="s">
        <v>144</v>
      </c>
      <c r="D26" s="11"/>
      <c r="E26" s="7"/>
      <c r="F26" s="7"/>
      <c r="G26" s="12"/>
    </row>
    <row r="27" spans="1:7" s="13" customFormat="1" ht="14.25" customHeight="1" x14ac:dyDescent="0.2">
      <c r="A27" s="8">
        <v>19</v>
      </c>
      <c r="B27" s="57"/>
      <c r="C27" s="11" t="s">
        <v>145</v>
      </c>
      <c r="D27" s="11"/>
      <c r="E27" s="7"/>
      <c r="F27" s="7"/>
      <c r="G27" s="12"/>
    </row>
    <row r="28" spans="1:7" s="13" customFormat="1" ht="15" customHeight="1" x14ac:dyDescent="0.2">
      <c r="A28" s="8">
        <v>20</v>
      </c>
      <c r="B28" s="57"/>
      <c r="C28" s="11" t="s">
        <v>451</v>
      </c>
      <c r="D28" s="11"/>
      <c r="E28" s="7">
        <f>A!H32-A!F32</f>
        <v>0</v>
      </c>
      <c r="F28" s="7">
        <v>0</v>
      </c>
      <c r="G28" s="12">
        <v>0</v>
      </c>
    </row>
    <row r="29" spans="1:7" s="13" customFormat="1" ht="19.5" customHeight="1" x14ac:dyDescent="0.2">
      <c r="A29" s="8">
        <v>21</v>
      </c>
      <c r="B29" s="57"/>
      <c r="C29" s="56" t="s">
        <v>146</v>
      </c>
      <c r="D29" s="11"/>
      <c r="E29" s="7">
        <f>SUM(E24:E28)</f>
        <v>1169775.2000000002</v>
      </c>
      <c r="F29" s="7">
        <v>3117267</v>
      </c>
      <c r="G29" s="7">
        <f>SUM(G24:G28)</f>
        <v>1075685</v>
      </c>
    </row>
    <row r="30" spans="1:7" s="13" customFormat="1" ht="24.95" customHeight="1" x14ac:dyDescent="0.2">
      <c r="A30" s="8">
        <v>22</v>
      </c>
      <c r="B30" s="84" t="s">
        <v>147</v>
      </c>
      <c r="C30" s="93"/>
      <c r="D30" s="11"/>
      <c r="E30" s="12"/>
      <c r="F30" s="12"/>
      <c r="G30" s="12"/>
    </row>
    <row r="31" spans="1:7" s="13" customFormat="1" ht="20.100000000000001" customHeight="1" x14ac:dyDescent="0.2">
      <c r="A31" s="8">
        <v>23</v>
      </c>
      <c r="B31" s="57"/>
      <c r="C31" s="11" t="s">
        <v>148</v>
      </c>
      <c r="D31" s="11"/>
      <c r="E31" s="12"/>
      <c r="F31" s="12"/>
      <c r="G31" s="12">
        <v>0</v>
      </c>
    </row>
    <row r="32" spans="1:7" s="13" customFormat="1" ht="14.25" customHeight="1" x14ac:dyDescent="0.2">
      <c r="A32" s="8">
        <v>24</v>
      </c>
      <c r="B32" s="57"/>
      <c r="C32" s="11" t="s">
        <v>149</v>
      </c>
      <c r="D32" s="11"/>
      <c r="E32" s="7">
        <f>P!F28-P!G28</f>
        <v>-3140757</v>
      </c>
      <c r="F32" s="7">
        <v>-1665338</v>
      </c>
      <c r="G32" s="7">
        <f>[1]CF!$E$32</f>
        <v>6325972</v>
      </c>
    </row>
    <row r="33" spans="1:10" s="13" customFormat="1" ht="14.25" customHeight="1" x14ac:dyDescent="0.2">
      <c r="A33" s="8">
        <v>25</v>
      </c>
      <c r="B33" s="57"/>
      <c r="C33" s="11" t="s">
        <v>150</v>
      </c>
      <c r="D33" s="11"/>
      <c r="E33" s="7"/>
      <c r="F33" s="7"/>
      <c r="G33" s="7"/>
    </row>
    <row r="34" spans="1:10" s="13" customFormat="1" ht="15.75" customHeight="1" x14ac:dyDescent="0.2">
      <c r="A34" s="8">
        <v>26</v>
      </c>
      <c r="B34" s="57"/>
      <c r="C34" s="11" t="s">
        <v>151</v>
      </c>
      <c r="D34" s="11"/>
      <c r="E34" s="7"/>
      <c r="F34" s="7"/>
      <c r="G34" s="7"/>
    </row>
    <row r="35" spans="1:10" s="13" customFormat="1" ht="19.5" customHeight="1" x14ac:dyDescent="0.2">
      <c r="A35" s="8">
        <v>27</v>
      </c>
      <c r="B35" s="57"/>
      <c r="C35" s="56" t="s">
        <v>152</v>
      </c>
      <c r="D35" s="11"/>
      <c r="E35" s="7">
        <f>SUM(E31:E34)</f>
        <v>-3140757</v>
      </c>
      <c r="F35" s="7">
        <v>-1665338</v>
      </c>
      <c r="G35" s="7">
        <f>SUM(G31:G34)</f>
        <v>6325972</v>
      </c>
    </row>
    <row r="36" spans="1:10" ht="25.5" customHeight="1" x14ac:dyDescent="0.2">
      <c r="A36" s="8">
        <v>28</v>
      </c>
      <c r="B36" s="92" t="s">
        <v>153</v>
      </c>
      <c r="C36" s="94"/>
      <c r="D36" s="95"/>
      <c r="E36" s="96">
        <f>E22+E29+E35</f>
        <v>26373813.329999998</v>
      </c>
      <c r="F36" s="96">
        <v>1660816.6399999959</v>
      </c>
      <c r="G36" s="96">
        <f>G22+G29+G35</f>
        <v>10557098.25</v>
      </c>
    </row>
    <row r="37" spans="1:10" ht="24" customHeight="1" x14ac:dyDescent="0.2">
      <c r="A37" s="8">
        <v>29</v>
      </c>
      <c r="B37" s="92" t="s">
        <v>154</v>
      </c>
      <c r="C37" s="94"/>
      <c r="D37" s="95"/>
      <c r="E37" s="96">
        <f>A!G9</f>
        <v>1709671.4155999999</v>
      </c>
      <c r="F37" s="96">
        <v>12902080</v>
      </c>
      <c r="G37" s="96">
        <f>[1]CF!$E$37</f>
        <v>7176216</v>
      </c>
    </row>
    <row r="38" spans="1:10" ht="24.75" customHeight="1" x14ac:dyDescent="0.2">
      <c r="A38" s="8">
        <v>30</v>
      </c>
      <c r="B38" s="92" t="s">
        <v>155</v>
      </c>
      <c r="C38" s="94"/>
      <c r="D38" s="95"/>
      <c r="E38" s="96">
        <f>A!F9</f>
        <v>21167412.430399995</v>
      </c>
      <c r="F38" s="96">
        <v>1709671.4155999999</v>
      </c>
      <c r="G38" s="96">
        <f>A!H9</f>
        <v>12902080</v>
      </c>
      <c r="J38" s="41"/>
    </row>
    <row r="41" spans="1:10" x14ac:dyDescent="0.2">
      <c r="E41" s="41">
        <f>A!F9</f>
        <v>21167412.430399995</v>
      </c>
      <c r="F41" s="41">
        <f>A!G9</f>
        <v>1709671.4155999999</v>
      </c>
      <c r="G41" s="41">
        <f>A!H9</f>
        <v>12902080</v>
      </c>
    </row>
    <row r="43" spans="1:10" x14ac:dyDescent="0.2">
      <c r="E43" s="41">
        <f t="shared" ref="E43:F43" si="0">E41-E38</f>
        <v>0</v>
      </c>
      <c r="F43" s="41">
        <f t="shared" si="0"/>
        <v>0</v>
      </c>
      <c r="G43" s="41">
        <f>G41-G38</f>
        <v>0</v>
      </c>
    </row>
  </sheetData>
  <mergeCells count="11">
    <mergeCell ref="A17:A18"/>
    <mergeCell ref="B17:B18"/>
    <mergeCell ref="E17:E18"/>
    <mergeCell ref="G17:G18"/>
    <mergeCell ref="A3:G3"/>
    <mergeCell ref="A5:A6"/>
    <mergeCell ref="B5:D6"/>
    <mergeCell ref="A14:A15"/>
    <mergeCell ref="B14:B15"/>
    <mergeCell ref="E14:E15"/>
    <mergeCell ref="G14:G15"/>
  </mergeCells>
  <phoneticPr fontId="6" type="noConversion"/>
  <pageMargins left="1.1417322834645669" right="0.35433070866141736" top="0.98425196850393704" bottom="0.98425196850393704" header="0.51181102362204722" footer="0.51181102362204722"/>
  <pageSetup orientation="portrait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6"/>
  <sheetViews>
    <sheetView workbookViewId="0">
      <selection activeCell="M35" sqref="M35"/>
    </sheetView>
  </sheetViews>
  <sheetFormatPr defaultColWidth="17.7109375" defaultRowHeight="12.75" x14ac:dyDescent="0.2"/>
  <cols>
    <col min="1" max="1" width="2.85546875" style="65" customWidth="1"/>
    <col min="2" max="2" width="31.28515625" style="65" customWidth="1"/>
    <col min="3" max="3" width="8.5703125" style="65" customWidth="1"/>
    <col min="4" max="4" width="8" style="65" customWidth="1"/>
    <col min="5" max="5" width="8.85546875" style="65" customWidth="1"/>
    <col min="6" max="6" width="17.140625" style="65" customWidth="1"/>
    <col min="7" max="7" width="19.85546875" style="65" customWidth="1"/>
    <col min="8" max="8" width="13.7109375" style="65" customWidth="1"/>
    <col min="9" max="9" width="8.140625" style="65" customWidth="1"/>
    <col min="10" max="10" width="10.85546875" style="65" customWidth="1"/>
    <col min="11" max="11" width="9.85546875" style="65" customWidth="1"/>
    <col min="12" max="12" width="2.7109375" style="65" customWidth="1"/>
    <col min="13" max="16384" width="17.7109375" style="65"/>
  </cols>
  <sheetData>
    <row r="1" spans="1:1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x14ac:dyDescent="0.2">
      <c r="A2" s="31"/>
      <c r="B2" s="42"/>
      <c r="C2" s="97" t="s">
        <v>466</v>
      </c>
      <c r="D2" s="31"/>
      <c r="E2" s="31"/>
      <c r="F2" s="31"/>
      <c r="G2" s="31"/>
      <c r="H2" s="31"/>
      <c r="I2" s="31"/>
      <c r="J2" s="31"/>
      <c r="K2" s="31"/>
    </row>
    <row r="3" spans="1:11" ht="6.7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5.5" customHeight="1" x14ac:dyDescent="0.2">
      <c r="A4" s="376" t="s">
        <v>524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</row>
    <row r="5" spans="1:11" ht="6.75" customHeight="1" x14ac:dyDescent="0.2"/>
    <row r="6" spans="1:11" ht="12.75" customHeight="1" x14ac:dyDescent="0.2">
      <c r="B6" s="98" t="s">
        <v>156</v>
      </c>
      <c r="H6" s="24"/>
      <c r="I6" s="24"/>
      <c r="J6" s="24"/>
    </row>
    <row r="7" spans="1:11" ht="6.75" customHeight="1" thickBot="1" x14ac:dyDescent="0.25"/>
    <row r="8" spans="1:11" s="47" customFormat="1" ht="24.95" customHeight="1" thickTop="1" x14ac:dyDescent="0.2">
      <c r="A8" s="377" t="s">
        <v>18</v>
      </c>
      <c r="B8" s="379" t="s">
        <v>157</v>
      </c>
      <c r="C8" s="381" t="s">
        <v>158</v>
      </c>
      <c r="D8" s="382"/>
      <c r="E8" s="382"/>
      <c r="F8" s="382"/>
      <c r="G8" s="382"/>
      <c r="H8" s="382"/>
      <c r="I8" s="383"/>
      <c r="J8" s="99" t="s">
        <v>159</v>
      </c>
      <c r="K8" s="100"/>
    </row>
    <row r="9" spans="1:11" s="47" customFormat="1" ht="24.95" customHeight="1" x14ac:dyDescent="0.2">
      <c r="A9" s="378"/>
      <c r="B9" s="380"/>
      <c r="C9" s="101" t="s">
        <v>160</v>
      </c>
      <c r="D9" s="101" t="s">
        <v>161</v>
      </c>
      <c r="E9" s="102" t="s">
        <v>287</v>
      </c>
      <c r="F9" s="102" t="s">
        <v>162</v>
      </c>
      <c r="G9" s="102" t="s">
        <v>163</v>
      </c>
      <c r="H9" s="101" t="s">
        <v>164</v>
      </c>
      <c r="I9" s="103" t="s">
        <v>165</v>
      </c>
      <c r="J9" s="103" t="s">
        <v>166</v>
      </c>
      <c r="K9" s="104" t="s">
        <v>165</v>
      </c>
    </row>
    <row r="10" spans="1:11" s="47" customFormat="1" ht="24.95" customHeight="1" x14ac:dyDescent="0.2">
      <c r="A10" s="378"/>
      <c r="B10" s="380"/>
      <c r="C10" s="101" t="s">
        <v>167</v>
      </c>
      <c r="D10" s="101" t="s">
        <v>168</v>
      </c>
      <c r="E10" s="102"/>
      <c r="F10" s="102" t="s">
        <v>169</v>
      </c>
      <c r="G10" s="101" t="s">
        <v>170</v>
      </c>
      <c r="H10" s="101" t="s">
        <v>171</v>
      </c>
      <c r="I10" s="103"/>
      <c r="J10" s="103" t="s">
        <v>172</v>
      </c>
      <c r="K10" s="104"/>
    </row>
    <row r="11" spans="1:11" s="110" customFormat="1" ht="24.95" customHeight="1" thickBot="1" x14ac:dyDescent="0.25">
      <c r="A11" s="105" t="s">
        <v>24</v>
      </c>
      <c r="B11" s="121" t="s">
        <v>486</v>
      </c>
      <c r="C11" s="107">
        <v>0</v>
      </c>
      <c r="D11" s="107"/>
      <c r="E11" s="107">
        <v>0</v>
      </c>
      <c r="F11" s="107">
        <v>0</v>
      </c>
      <c r="G11" s="107"/>
      <c r="H11" s="107">
        <f>P!H44+P!H43</f>
        <v>5390891.25</v>
      </c>
      <c r="I11" s="108"/>
      <c r="J11" s="108"/>
      <c r="K11" s="109">
        <f>C11+F11+H11+E11</f>
        <v>5390891.25</v>
      </c>
    </row>
    <row r="12" spans="1:11" s="110" customFormat="1" ht="15.95" customHeight="1" thickTop="1" x14ac:dyDescent="0.2">
      <c r="A12" s="111" t="s">
        <v>173</v>
      </c>
      <c r="B12" s="112" t="s">
        <v>174</v>
      </c>
      <c r="C12" s="107"/>
      <c r="D12" s="107"/>
      <c r="E12" s="107"/>
      <c r="F12" s="107"/>
      <c r="G12" s="107"/>
      <c r="H12" s="107"/>
      <c r="I12" s="108"/>
      <c r="J12" s="108"/>
      <c r="K12" s="109"/>
    </row>
    <row r="13" spans="1:11" s="110" customFormat="1" ht="15.95" customHeight="1" x14ac:dyDescent="0.2">
      <c r="A13" s="105" t="s">
        <v>175</v>
      </c>
      <c r="B13" s="106" t="s">
        <v>176</v>
      </c>
      <c r="C13" s="107"/>
      <c r="D13" s="107"/>
      <c r="E13" s="107"/>
      <c r="F13" s="107"/>
      <c r="G13" s="107"/>
      <c r="H13" s="107"/>
      <c r="I13" s="108"/>
      <c r="J13" s="108"/>
      <c r="K13" s="109"/>
    </row>
    <row r="14" spans="1:11" s="110" customFormat="1" ht="15.95" customHeight="1" x14ac:dyDescent="0.2">
      <c r="A14" s="369">
        <v>1</v>
      </c>
      <c r="B14" s="113" t="s">
        <v>177</v>
      </c>
      <c r="C14" s="364"/>
      <c r="D14" s="364"/>
      <c r="E14" s="364"/>
      <c r="F14" s="364"/>
      <c r="G14" s="364"/>
      <c r="H14" s="364"/>
      <c r="I14" s="364"/>
      <c r="J14" s="364"/>
      <c r="K14" s="367"/>
    </row>
    <row r="15" spans="1:11" s="110" customFormat="1" ht="15.95" customHeight="1" x14ac:dyDescent="0.2">
      <c r="A15" s="370"/>
      <c r="B15" s="114" t="s">
        <v>178</v>
      </c>
      <c r="C15" s="365"/>
      <c r="D15" s="365"/>
      <c r="E15" s="365"/>
      <c r="F15" s="365"/>
      <c r="G15" s="365"/>
      <c r="H15" s="365"/>
      <c r="I15" s="365"/>
      <c r="J15" s="365"/>
      <c r="K15" s="368"/>
    </row>
    <row r="16" spans="1:11" s="110" customFormat="1" ht="15.95" customHeight="1" x14ac:dyDescent="0.2">
      <c r="A16" s="369">
        <v>2</v>
      </c>
      <c r="B16" s="115" t="s">
        <v>179</v>
      </c>
      <c r="C16" s="364"/>
      <c r="D16" s="364"/>
      <c r="E16" s="364"/>
      <c r="F16" s="364"/>
      <c r="G16" s="364"/>
      <c r="H16" s="364"/>
      <c r="I16" s="364"/>
      <c r="J16" s="364"/>
      <c r="K16" s="367"/>
    </row>
    <row r="17" spans="1:11" s="110" customFormat="1" ht="15.95" customHeight="1" x14ac:dyDescent="0.2">
      <c r="A17" s="374"/>
      <c r="B17" s="116" t="s">
        <v>180</v>
      </c>
      <c r="C17" s="366"/>
      <c r="D17" s="366"/>
      <c r="E17" s="366"/>
      <c r="F17" s="366"/>
      <c r="G17" s="366"/>
      <c r="H17" s="366"/>
      <c r="I17" s="366"/>
      <c r="J17" s="366"/>
      <c r="K17" s="373"/>
    </row>
    <row r="18" spans="1:11" s="110" customFormat="1" ht="15.95" customHeight="1" x14ac:dyDescent="0.2">
      <c r="A18" s="370"/>
      <c r="B18" s="117" t="s">
        <v>181</v>
      </c>
      <c r="C18" s="365"/>
      <c r="D18" s="365"/>
      <c r="E18" s="365"/>
      <c r="F18" s="365"/>
      <c r="G18" s="365"/>
      <c r="H18" s="365"/>
      <c r="I18" s="365"/>
      <c r="J18" s="365"/>
      <c r="K18" s="368"/>
    </row>
    <row r="19" spans="1:11" s="110" customFormat="1" ht="15.95" customHeight="1" x14ac:dyDescent="0.2">
      <c r="A19" s="111">
        <v>3</v>
      </c>
      <c r="B19" s="113" t="s">
        <v>182</v>
      </c>
      <c r="C19" s="118"/>
      <c r="D19" s="118"/>
      <c r="E19" s="118"/>
      <c r="F19" s="118"/>
      <c r="G19" s="118"/>
      <c r="H19" s="118">
        <f>P!G44</f>
        <v>4586292.9799999977</v>
      </c>
      <c r="I19" s="119"/>
      <c r="J19" s="119"/>
      <c r="K19" s="120">
        <f>+H19</f>
        <v>4586292.9799999977</v>
      </c>
    </row>
    <row r="20" spans="1:11" s="110" customFormat="1" ht="15.95" customHeight="1" x14ac:dyDescent="0.2">
      <c r="A20" s="111">
        <v>4</v>
      </c>
      <c r="B20" s="113" t="s">
        <v>183</v>
      </c>
      <c r="C20" s="118"/>
      <c r="D20" s="118"/>
      <c r="E20" s="118"/>
      <c r="F20" s="118"/>
      <c r="G20" s="118"/>
      <c r="H20" s="118"/>
      <c r="I20" s="119"/>
      <c r="J20" s="119"/>
      <c r="K20" s="120"/>
    </row>
    <row r="21" spans="1:11" s="110" customFormat="1" ht="15.95" customHeight="1" x14ac:dyDescent="0.2">
      <c r="A21" s="369">
        <v>5</v>
      </c>
      <c r="B21" s="115" t="s">
        <v>184</v>
      </c>
      <c r="C21" s="364"/>
      <c r="D21" s="364"/>
      <c r="E21" s="364"/>
      <c r="F21" s="364"/>
      <c r="G21" s="364"/>
      <c r="H21" s="364"/>
      <c r="I21" s="364"/>
      <c r="J21" s="364"/>
      <c r="K21" s="367"/>
    </row>
    <row r="22" spans="1:11" s="110" customFormat="1" ht="15.95" customHeight="1" x14ac:dyDescent="0.2">
      <c r="A22" s="370"/>
      <c r="B22" s="117" t="s">
        <v>185</v>
      </c>
      <c r="C22" s="365"/>
      <c r="D22" s="365"/>
      <c r="E22" s="365"/>
      <c r="F22" s="365"/>
      <c r="G22" s="365"/>
      <c r="H22" s="365"/>
      <c r="I22" s="365"/>
      <c r="J22" s="365"/>
      <c r="K22" s="368"/>
    </row>
    <row r="23" spans="1:11" s="110" customFormat="1" ht="15.95" customHeight="1" x14ac:dyDescent="0.2">
      <c r="A23" s="111">
        <v>6</v>
      </c>
      <c r="B23" s="113" t="s">
        <v>186</v>
      </c>
      <c r="C23" s="118"/>
      <c r="D23" s="118"/>
      <c r="E23" s="118"/>
      <c r="F23" s="118"/>
      <c r="G23" s="118"/>
      <c r="H23" s="118"/>
      <c r="I23" s="119"/>
      <c r="J23" s="119"/>
      <c r="K23" s="120"/>
    </row>
    <row r="24" spans="1:11" s="110" customFormat="1" ht="24.95" customHeight="1" thickBot="1" x14ac:dyDescent="0.25">
      <c r="A24" s="105" t="s">
        <v>48</v>
      </c>
      <c r="B24" s="121" t="s">
        <v>508</v>
      </c>
      <c r="C24" s="122">
        <v>0</v>
      </c>
      <c r="D24" s="118"/>
      <c r="E24" s="118"/>
      <c r="F24" s="118">
        <f>P!H40</f>
        <v>0</v>
      </c>
      <c r="G24" s="118"/>
      <c r="H24" s="118">
        <f>+H19+390891</f>
        <v>4977183.9799999977</v>
      </c>
      <c r="I24" s="119"/>
      <c r="J24" s="119"/>
      <c r="K24" s="120">
        <f>H24</f>
        <v>4977183.9799999977</v>
      </c>
    </row>
    <row r="25" spans="1:11" s="110" customFormat="1" ht="15.95" customHeight="1" thickTop="1" x14ac:dyDescent="0.2">
      <c r="A25" s="369">
        <v>1</v>
      </c>
      <c r="B25" s="113" t="s">
        <v>177</v>
      </c>
      <c r="C25" s="371"/>
      <c r="D25" s="364"/>
      <c r="E25" s="364"/>
      <c r="F25" s="364"/>
      <c r="G25" s="364"/>
      <c r="H25" s="364"/>
      <c r="I25" s="364"/>
      <c r="J25" s="364"/>
      <c r="K25" s="367"/>
    </row>
    <row r="26" spans="1:11" s="110" customFormat="1" ht="15.95" customHeight="1" x14ac:dyDescent="0.2">
      <c r="A26" s="370"/>
      <c r="B26" s="114" t="s">
        <v>187</v>
      </c>
      <c r="C26" s="372"/>
      <c r="D26" s="365"/>
      <c r="E26" s="365"/>
      <c r="F26" s="365"/>
      <c r="G26" s="365"/>
      <c r="H26" s="365"/>
      <c r="I26" s="365"/>
      <c r="J26" s="365"/>
      <c r="K26" s="368"/>
    </row>
    <row r="27" spans="1:11" s="110" customFormat="1" ht="15.95" customHeight="1" x14ac:dyDescent="0.2">
      <c r="A27" s="369">
        <v>2</v>
      </c>
      <c r="B27" s="115" t="s">
        <v>179</v>
      </c>
      <c r="C27" s="371"/>
      <c r="D27" s="364"/>
      <c r="E27" s="364"/>
      <c r="F27" s="364"/>
      <c r="G27" s="364"/>
      <c r="H27" s="364"/>
      <c r="I27" s="364"/>
      <c r="J27" s="364"/>
      <c r="K27" s="367"/>
    </row>
    <row r="28" spans="1:11" s="110" customFormat="1" ht="15.95" customHeight="1" x14ac:dyDescent="0.2">
      <c r="A28" s="374"/>
      <c r="B28" s="116" t="s">
        <v>180</v>
      </c>
      <c r="C28" s="375"/>
      <c r="D28" s="366"/>
      <c r="E28" s="366"/>
      <c r="F28" s="366"/>
      <c r="G28" s="366"/>
      <c r="H28" s="366"/>
      <c r="I28" s="366"/>
      <c r="J28" s="366"/>
      <c r="K28" s="373"/>
    </row>
    <row r="29" spans="1:11" s="110" customFormat="1" ht="15.95" customHeight="1" x14ac:dyDescent="0.2">
      <c r="A29" s="370"/>
      <c r="B29" s="117" t="s">
        <v>181</v>
      </c>
      <c r="C29" s="372"/>
      <c r="D29" s="365"/>
      <c r="E29" s="365"/>
      <c r="F29" s="365"/>
      <c r="G29" s="365"/>
      <c r="H29" s="365"/>
      <c r="I29" s="365"/>
      <c r="J29" s="365"/>
      <c r="K29" s="368"/>
    </row>
    <row r="30" spans="1:11" s="110" customFormat="1" ht="15.95" customHeight="1" x14ac:dyDescent="0.2">
      <c r="A30" s="111">
        <v>3</v>
      </c>
      <c r="B30" s="113" t="s">
        <v>188</v>
      </c>
      <c r="C30" s="122"/>
      <c r="D30" s="118"/>
      <c r="E30" s="118"/>
      <c r="F30" s="118"/>
      <c r="G30" s="118"/>
      <c r="H30" s="118">
        <f>P!F44</f>
        <v>12658086.050000001</v>
      </c>
      <c r="I30" s="119"/>
      <c r="J30" s="119"/>
      <c r="K30" s="120">
        <f>+H30</f>
        <v>12658086.050000001</v>
      </c>
    </row>
    <row r="31" spans="1:11" s="110" customFormat="1" ht="15.95" customHeight="1" x14ac:dyDescent="0.2">
      <c r="A31" s="111">
        <v>4</v>
      </c>
      <c r="B31" s="113" t="s">
        <v>183</v>
      </c>
      <c r="C31" s="122"/>
      <c r="D31" s="118"/>
      <c r="E31" s="118"/>
      <c r="F31" s="118"/>
      <c r="G31" s="118"/>
      <c r="H31" s="118"/>
      <c r="I31" s="119"/>
      <c r="J31" s="119"/>
      <c r="K31" s="120"/>
    </row>
    <row r="32" spans="1:11" s="110" customFormat="1" ht="15.95" customHeight="1" x14ac:dyDescent="0.2">
      <c r="A32" s="111">
        <v>5</v>
      </c>
      <c r="B32" s="113" t="s">
        <v>186</v>
      </c>
      <c r="C32" s="122"/>
      <c r="D32" s="118"/>
      <c r="E32" s="118"/>
      <c r="F32" s="118"/>
      <c r="G32" s="118"/>
      <c r="H32" s="118"/>
      <c r="I32" s="119"/>
      <c r="J32" s="119"/>
      <c r="K32" s="120"/>
    </row>
    <row r="33" spans="1:11" s="110" customFormat="1" ht="15.95" customHeight="1" x14ac:dyDescent="0.2">
      <c r="A33" s="111">
        <v>6</v>
      </c>
      <c r="B33" s="113" t="s">
        <v>189</v>
      </c>
      <c r="C33" s="122"/>
      <c r="D33" s="118"/>
      <c r="E33" s="118"/>
      <c r="F33" s="118"/>
      <c r="G33" s="118"/>
      <c r="H33" s="118"/>
      <c r="I33" s="119"/>
      <c r="J33" s="119"/>
      <c r="K33" s="123"/>
    </row>
    <row r="34" spans="1:11" s="110" customFormat="1" ht="24.95" customHeight="1" thickBot="1" x14ac:dyDescent="0.25">
      <c r="A34" s="124" t="s">
        <v>86</v>
      </c>
      <c r="B34" s="121" t="s">
        <v>543</v>
      </c>
      <c r="C34" s="125">
        <f>+C24</f>
        <v>0</v>
      </c>
      <c r="D34" s="126"/>
      <c r="E34" s="126">
        <f>+E24</f>
        <v>0</v>
      </c>
      <c r="F34" s="126">
        <f>+F24</f>
        <v>0</v>
      </c>
      <c r="G34" s="126">
        <f>SUM(G24:G33)</f>
        <v>0</v>
      </c>
      <c r="H34" s="126">
        <f>H30+H24</f>
        <v>17635270.029999997</v>
      </c>
      <c r="I34" s="127"/>
      <c r="J34" s="127"/>
      <c r="K34" s="128">
        <f>+K24+K30</f>
        <v>17635270.029999997</v>
      </c>
    </row>
    <row r="35" spans="1:11" ht="14.1" customHeight="1" thickTop="1" x14ac:dyDescent="0.2">
      <c r="K35" s="73"/>
    </row>
    <row r="36" spans="1:11" ht="14.1" customHeight="1" x14ac:dyDescent="0.2">
      <c r="K36" s="73"/>
    </row>
    <row r="37" spans="1:11" ht="14.1" customHeight="1" x14ac:dyDescent="0.2"/>
    <row r="38" spans="1:11" ht="14.1" customHeight="1" x14ac:dyDescent="0.2"/>
    <row r="39" spans="1:11" ht="14.1" customHeight="1" x14ac:dyDescent="0.2"/>
    <row r="40" spans="1:11" ht="14.1" customHeight="1" x14ac:dyDescent="0.2"/>
    <row r="41" spans="1:11" ht="14.1" customHeight="1" x14ac:dyDescent="0.2"/>
    <row r="42" spans="1:11" ht="14.1" customHeight="1" x14ac:dyDescent="0.2"/>
    <row r="43" spans="1:11" ht="14.1" customHeight="1" x14ac:dyDescent="0.2"/>
    <row r="44" spans="1:11" ht="14.1" customHeight="1" x14ac:dyDescent="0.2"/>
    <row r="45" spans="1:11" ht="14.1" customHeight="1" x14ac:dyDescent="0.2"/>
    <row r="46" spans="1:11" ht="14.1" customHeight="1" x14ac:dyDescent="0.2"/>
    <row r="47" spans="1:11" ht="14.1" customHeight="1" x14ac:dyDescent="0.2"/>
    <row r="48" spans="1:1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</sheetData>
  <mergeCells count="54">
    <mergeCell ref="E14:E15"/>
    <mergeCell ref="D16:D18"/>
    <mergeCell ref="E16:E18"/>
    <mergeCell ref="F16:F18"/>
    <mergeCell ref="A4:K4"/>
    <mergeCell ref="A8:A10"/>
    <mergeCell ref="B8:B10"/>
    <mergeCell ref="C8:I8"/>
    <mergeCell ref="J14:J15"/>
    <mergeCell ref="K14:K15"/>
    <mergeCell ref="A14:A15"/>
    <mergeCell ref="C14:C15"/>
    <mergeCell ref="F14:F15"/>
    <mergeCell ref="G14:G15"/>
    <mergeCell ref="H14:H15"/>
    <mergeCell ref="I14:I15"/>
    <mergeCell ref="D14:D15"/>
    <mergeCell ref="I25:I26"/>
    <mergeCell ref="J16:J18"/>
    <mergeCell ref="K16:K18"/>
    <mergeCell ref="A21:A22"/>
    <mergeCell ref="C21:C22"/>
    <mergeCell ref="D21:D22"/>
    <mergeCell ref="E21:E22"/>
    <mergeCell ref="F21:F22"/>
    <mergeCell ref="G21:G22"/>
    <mergeCell ref="H21:H22"/>
    <mergeCell ref="I21:I22"/>
    <mergeCell ref="G16:G18"/>
    <mergeCell ref="H16:H18"/>
    <mergeCell ref="I16:I18"/>
    <mergeCell ref="A16:A18"/>
    <mergeCell ref="C16:C18"/>
    <mergeCell ref="I27:I29"/>
    <mergeCell ref="J21:J22"/>
    <mergeCell ref="K21:K22"/>
    <mergeCell ref="A25:A26"/>
    <mergeCell ref="C25:C26"/>
    <mergeCell ref="D25:D26"/>
    <mergeCell ref="E25:E26"/>
    <mergeCell ref="F25:F26"/>
    <mergeCell ref="G25:G26"/>
    <mergeCell ref="J27:J29"/>
    <mergeCell ref="K27:K29"/>
    <mergeCell ref="J25:J26"/>
    <mergeCell ref="K25:K26"/>
    <mergeCell ref="A27:A29"/>
    <mergeCell ref="C27:C29"/>
    <mergeCell ref="H25:H26"/>
    <mergeCell ref="D27:D29"/>
    <mergeCell ref="E27:E29"/>
    <mergeCell ref="F27:F29"/>
    <mergeCell ref="G27:G29"/>
    <mergeCell ref="H27:H29"/>
  </mergeCells>
  <phoneticPr fontId="6" type="noConversion"/>
  <pageMargins left="0.25" right="0" top="0.5" bottom="0.5" header="0" footer="0"/>
  <pageSetup scale="9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7"/>
  <sheetViews>
    <sheetView workbookViewId="0">
      <selection activeCell="I48" sqref="I48"/>
    </sheetView>
  </sheetViews>
  <sheetFormatPr defaultColWidth="4.7109375" defaultRowHeight="12.75" x14ac:dyDescent="0.2"/>
  <cols>
    <col min="1" max="1" width="4.5703125" customWidth="1"/>
    <col min="2" max="2" width="7.42578125" customWidth="1"/>
    <col min="3" max="3" width="78.28515625" customWidth="1"/>
    <col min="4" max="4" width="4.85546875" customWidth="1"/>
    <col min="5" max="5" width="1.5703125" customWidth="1"/>
  </cols>
  <sheetData>
    <row r="1" spans="1:4" x14ac:dyDescent="0.2">
      <c r="A1" s="129"/>
      <c r="B1" s="130"/>
      <c r="C1" s="130"/>
      <c r="D1" s="131"/>
    </row>
    <row r="2" spans="1:4" s="1" customFormat="1" ht="33" customHeight="1" x14ac:dyDescent="0.2">
      <c r="A2" s="384" t="s">
        <v>190</v>
      </c>
      <c r="B2" s="385"/>
      <c r="C2" s="385"/>
      <c r="D2" s="386"/>
    </row>
    <row r="3" spans="1:4" s="2" customFormat="1" x14ac:dyDescent="0.2">
      <c r="A3" s="132"/>
      <c r="B3" s="133" t="s">
        <v>191</v>
      </c>
      <c r="C3" s="134"/>
      <c r="D3" s="135"/>
    </row>
    <row r="4" spans="1:4" s="2" customFormat="1" ht="11.25" x14ac:dyDescent="0.2">
      <c r="A4" s="132"/>
      <c r="B4" s="136"/>
      <c r="C4" s="137" t="s">
        <v>192</v>
      </c>
      <c r="D4" s="135"/>
    </row>
    <row r="5" spans="1:4" s="2" customFormat="1" ht="11.25" x14ac:dyDescent="0.2">
      <c r="A5" s="132"/>
      <c r="B5" s="136"/>
      <c r="C5" s="137" t="s">
        <v>193</v>
      </c>
      <c r="D5" s="135"/>
    </row>
    <row r="6" spans="1:4" s="2" customFormat="1" ht="11.25" x14ac:dyDescent="0.2">
      <c r="A6" s="132"/>
      <c r="B6" s="136" t="s">
        <v>194</v>
      </c>
      <c r="C6" s="137"/>
      <c r="D6" s="135"/>
    </row>
    <row r="7" spans="1:4" s="2" customFormat="1" ht="11.25" x14ac:dyDescent="0.2">
      <c r="A7" s="132"/>
      <c r="B7" s="136"/>
      <c r="C7" s="137" t="s">
        <v>195</v>
      </c>
      <c r="D7" s="135"/>
    </row>
    <row r="8" spans="1:4" s="2" customFormat="1" ht="11.25" x14ac:dyDescent="0.2">
      <c r="A8" s="132"/>
      <c r="B8" s="136"/>
      <c r="C8" s="137" t="s">
        <v>196</v>
      </c>
      <c r="D8" s="135"/>
    </row>
    <row r="9" spans="1:4" s="2" customFormat="1" ht="11.25" x14ac:dyDescent="0.2">
      <c r="A9" s="132"/>
      <c r="B9" s="138"/>
      <c r="C9" s="139" t="s">
        <v>197</v>
      </c>
      <c r="D9" s="135"/>
    </row>
    <row r="10" spans="1:4" ht="5.25" customHeight="1" x14ac:dyDescent="0.2">
      <c r="A10" s="140"/>
      <c r="B10" s="65"/>
      <c r="C10" s="65"/>
      <c r="D10" s="141"/>
    </row>
    <row r="11" spans="1:4" ht="15.75" x14ac:dyDescent="0.2">
      <c r="A11" s="140"/>
      <c r="B11" s="142" t="s">
        <v>198</v>
      </c>
      <c r="C11" s="143" t="s">
        <v>199</v>
      </c>
      <c r="D11" s="141"/>
    </row>
    <row r="12" spans="1:4" ht="6" customHeight="1" x14ac:dyDescent="0.2">
      <c r="A12" s="140"/>
      <c r="B12" s="144"/>
      <c r="C12" s="65"/>
      <c r="D12" s="141"/>
    </row>
    <row r="13" spans="1:4" x14ac:dyDescent="0.2">
      <c r="A13" s="140"/>
      <c r="B13" s="145">
        <v>1</v>
      </c>
      <c r="C13" s="146" t="s">
        <v>200</v>
      </c>
      <c r="D13" s="141"/>
    </row>
    <row r="14" spans="1:4" x14ac:dyDescent="0.2">
      <c r="A14" s="140"/>
      <c r="B14" s="145">
        <v>2</v>
      </c>
      <c r="C14" s="146" t="s">
        <v>201</v>
      </c>
      <c r="D14" s="141"/>
    </row>
    <row r="15" spans="1:4" x14ac:dyDescent="0.2">
      <c r="A15" s="140"/>
      <c r="B15" s="146">
        <v>3</v>
      </c>
      <c r="C15" s="146" t="s">
        <v>202</v>
      </c>
      <c r="D15" s="141"/>
    </row>
    <row r="16" spans="1:4" s="3" customFormat="1" x14ac:dyDescent="0.2">
      <c r="A16" s="147"/>
      <c r="B16" s="146">
        <v>4</v>
      </c>
      <c r="C16" s="146" t="s">
        <v>203</v>
      </c>
      <c r="D16" s="148"/>
    </row>
    <row r="17" spans="1:4" s="3" customFormat="1" x14ac:dyDescent="0.2">
      <c r="A17" s="147"/>
      <c r="B17" s="146"/>
      <c r="C17" s="146" t="s">
        <v>204</v>
      </c>
      <c r="D17" s="148"/>
    </row>
    <row r="18" spans="1:4" s="3" customFormat="1" x14ac:dyDescent="0.2">
      <c r="A18" s="147"/>
      <c r="B18" s="146" t="s">
        <v>205</v>
      </c>
      <c r="C18" s="146"/>
      <c r="D18" s="148"/>
    </row>
    <row r="19" spans="1:4" s="3" customFormat="1" x14ac:dyDescent="0.2">
      <c r="A19" s="147"/>
      <c r="B19" s="146"/>
      <c r="C19" s="146" t="s">
        <v>206</v>
      </c>
      <c r="D19" s="148"/>
    </row>
    <row r="20" spans="1:4" s="3" customFormat="1" x14ac:dyDescent="0.2">
      <c r="A20" s="147"/>
      <c r="B20" s="146" t="s">
        <v>207</v>
      </c>
      <c r="C20" s="146"/>
      <c r="D20" s="148"/>
    </row>
    <row r="21" spans="1:4" s="3" customFormat="1" x14ac:dyDescent="0.2">
      <c r="A21" s="147"/>
      <c r="B21" s="146"/>
      <c r="C21" s="146" t="s">
        <v>208</v>
      </c>
      <c r="D21" s="148"/>
    </row>
    <row r="22" spans="1:4" s="3" customFormat="1" x14ac:dyDescent="0.2">
      <c r="A22" s="147"/>
      <c r="B22" s="146" t="s">
        <v>209</v>
      </c>
      <c r="C22" s="146"/>
      <c r="D22" s="148"/>
    </row>
    <row r="23" spans="1:4" s="3" customFormat="1" x14ac:dyDescent="0.2">
      <c r="A23" s="147"/>
      <c r="B23" s="146"/>
      <c r="C23" s="146" t="s">
        <v>210</v>
      </c>
      <c r="D23" s="148"/>
    </row>
    <row r="24" spans="1:4" s="3" customFormat="1" x14ac:dyDescent="0.2">
      <c r="A24" s="147"/>
      <c r="B24" s="146" t="s">
        <v>211</v>
      </c>
      <c r="C24" s="146"/>
      <c r="D24" s="148"/>
    </row>
    <row r="25" spans="1:4" s="3" customFormat="1" x14ac:dyDescent="0.2">
      <c r="A25" s="147"/>
      <c r="B25" s="146" t="s">
        <v>212</v>
      </c>
      <c r="C25" s="146"/>
      <c r="D25" s="148"/>
    </row>
    <row r="26" spans="1:4" s="3" customFormat="1" x14ac:dyDescent="0.2">
      <c r="A26" s="147"/>
      <c r="B26" s="146"/>
      <c r="C26" s="146" t="s">
        <v>213</v>
      </c>
      <c r="D26" s="148"/>
    </row>
    <row r="27" spans="1:4" s="3" customFormat="1" x14ac:dyDescent="0.2">
      <c r="A27" s="147"/>
      <c r="B27" s="146" t="s">
        <v>214</v>
      </c>
      <c r="C27" s="146"/>
      <c r="D27" s="148"/>
    </row>
    <row r="28" spans="1:4" s="3" customFormat="1" x14ac:dyDescent="0.2">
      <c r="A28" s="147"/>
      <c r="B28" s="146"/>
      <c r="C28" s="146" t="s">
        <v>215</v>
      </c>
      <c r="D28" s="148"/>
    </row>
    <row r="29" spans="1:4" s="3" customFormat="1" x14ac:dyDescent="0.2">
      <c r="A29" s="147"/>
      <c r="B29" s="146" t="s">
        <v>216</v>
      </c>
      <c r="C29" s="146"/>
      <c r="D29" s="148"/>
    </row>
    <row r="30" spans="1:4" s="3" customFormat="1" x14ac:dyDescent="0.2">
      <c r="A30" s="147"/>
      <c r="B30" s="146" t="s">
        <v>217</v>
      </c>
      <c r="C30" s="146" t="s">
        <v>218</v>
      </c>
      <c r="D30" s="148"/>
    </row>
    <row r="31" spans="1:4" s="3" customFormat="1" x14ac:dyDescent="0.2">
      <c r="A31" s="147"/>
      <c r="B31" s="146"/>
      <c r="C31" s="146" t="s">
        <v>219</v>
      </c>
      <c r="D31" s="148"/>
    </row>
    <row r="32" spans="1:4" s="3" customFormat="1" x14ac:dyDescent="0.2">
      <c r="A32" s="147"/>
      <c r="B32" s="146"/>
      <c r="C32" s="146" t="s">
        <v>220</v>
      </c>
      <c r="D32" s="148"/>
    </row>
    <row r="33" spans="1:4" s="3" customFormat="1" x14ac:dyDescent="0.2">
      <c r="A33" s="147"/>
      <c r="B33" s="146"/>
      <c r="C33" s="146" t="s">
        <v>221</v>
      </c>
      <c r="D33" s="148"/>
    </row>
    <row r="34" spans="1:4" s="3" customFormat="1" x14ac:dyDescent="0.2">
      <c r="A34" s="147"/>
      <c r="B34" s="146"/>
      <c r="C34" s="146" t="s">
        <v>222</v>
      </c>
      <c r="D34" s="148"/>
    </row>
    <row r="35" spans="1:4" s="3" customFormat="1" x14ac:dyDescent="0.2">
      <c r="A35" s="147"/>
      <c r="B35" s="146"/>
      <c r="C35" s="146" t="s">
        <v>223</v>
      </c>
      <c r="D35" s="148"/>
    </row>
    <row r="36" spans="1:4" s="3" customFormat="1" x14ac:dyDescent="0.2">
      <c r="A36" s="147"/>
      <c r="B36" s="146"/>
      <c r="C36" s="146" t="s">
        <v>224</v>
      </c>
      <c r="D36" s="148"/>
    </row>
    <row r="37" spans="1:4" s="3" customFormat="1" ht="6" customHeight="1" x14ac:dyDescent="0.2">
      <c r="A37" s="147"/>
      <c r="B37" s="146"/>
      <c r="C37" s="146"/>
      <c r="D37" s="148"/>
    </row>
    <row r="38" spans="1:4" s="3" customFormat="1" ht="15.75" x14ac:dyDescent="0.2">
      <c r="A38" s="147"/>
      <c r="B38" s="142" t="s">
        <v>225</v>
      </c>
      <c r="C38" s="143" t="s">
        <v>226</v>
      </c>
      <c r="D38" s="148"/>
    </row>
    <row r="39" spans="1:4" s="3" customFormat="1" ht="4.5" customHeight="1" x14ac:dyDescent="0.2">
      <c r="A39" s="147"/>
      <c r="B39" s="146"/>
      <c r="C39" s="146"/>
      <c r="D39" s="148"/>
    </row>
    <row r="40" spans="1:4" s="3" customFormat="1" x14ac:dyDescent="0.2">
      <c r="A40" s="147"/>
      <c r="B40" s="146"/>
      <c r="C40" s="146" t="s">
        <v>227</v>
      </c>
      <c r="D40" s="148"/>
    </row>
    <row r="41" spans="1:4" s="3" customFormat="1" x14ac:dyDescent="0.2">
      <c r="A41" s="147"/>
      <c r="B41" s="146" t="s">
        <v>228</v>
      </c>
      <c r="C41" s="146"/>
      <c r="D41" s="148"/>
    </row>
    <row r="42" spans="1:4" s="3" customFormat="1" x14ac:dyDescent="0.2">
      <c r="A42" s="147"/>
      <c r="B42" s="146"/>
      <c r="C42" s="146" t="s">
        <v>229</v>
      </c>
      <c r="D42" s="148"/>
    </row>
    <row r="43" spans="1:4" s="3" customFormat="1" x14ac:dyDescent="0.2">
      <c r="A43" s="147"/>
      <c r="B43" s="146" t="s">
        <v>230</v>
      </c>
      <c r="C43" s="146"/>
      <c r="D43" s="148"/>
    </row>
    <row r="44" spans="1:4" s="3" customFormat="1" x14ac:dyDescent="0.2">
      <c r="A44" s="147"/>
      <c r="B44" s="146"/>
      <c r="C44" s="146" t="s">
        <v>231</v>
      </c>
      <c r="D44" s="148"/>
    </row>
    <row r="45" spans="1:4" s="3" customFormat="1" x14ac:dyDescent="0.2">
      <c r="A45" s="147"/>
      <c r="B45" s="146" t="s">
        <v>232</v>
      </c>
      <c r="C45" s="146"/>
      <c r="D45" s="148"/>
    </row>
    <row r="46" spans="1:4" s="3" customFormat="1" x14ac:dyDescent="0.2">
      <c r="A46" s="147"/>
      <c r="B46" s="146"/>
      <c r="C46" s="146" t="s">
        <v>233</v>
      </c>
      <c r="D46" s="148"/>
    </row>
    <row r="47" spans="1:4" s="3" customFormat="1" x14ac:dyDescent="0.2">
      <c r="A47" s="147"/>
      <c r="B47" s="146" t="s">
        <v>234</v>
      </c>
      <c r="C47" s="146"/>
      <c r="D47" s="148"/>
    </row>
    <row r="48" spans="1:4" s="3" customFormat="1" x14ac:dyDescent="0.2">
      <c r="A48" s="147"/>
      <c r="B48" s="146"/>
      <c r="C48" s="146" t="s">
        <v>235</v>
      </c>
      <c r="D48" s="148"/>
    </row>
    <row r="49" spans="1:4" s="3" customFormat="1" x14ac:dyDescent="0.2">
      <c r="A49" s="147"/>
      <c r="B49" s="146" t="s">
        <v>236</v>
      </c>
      <c r="C49" s="146"/>
      <c r="D49" s="148"/>
    </row>
    <row r="50" spans="1:4" s="3" customFormat="1" x14ac:dyDescent="0.2">
      <c r="A50" s="147"/>
      <c r="B50" s="146" t="s">
        <v>237</v>
      </c>
      <c r="C50" s="146"/>
      <c r="D50" s="148"/>
    </row>
    <row r="51" spans="1:4" s="3" customFormat="1" x14ac:dyDescent="0.2">
      <c r="A51" s="147"/>
      <c r="B51" s="146" t="s">
        <v>238</v>
      </c>
      <c r="C51" s="146"/>
      <c r="D51" s="148"/>
    </row>
    <row r="52" spans="1:4" s="3" customFormat="1" x14ac:dyDescent="0.2">
      <c r="A52" s="147"/>
      <c r="B52" s="146"/>
      <c r="C52" s="146" t="s">
        <v>239</v>
      </c>
      <c r="D52" s="148"/>
    </row>
    <row r="53" spans="1:4" s="3" customFormat="1" x14ac:dyDescent="0.2">
      <c r="A53" s="147"/>
      <c r="B53" s="146"/>
      <c r="C53" s="146" t="s">
        <v>240</v>
      </c>
      <c r="D53" s="148"/>
    </row>
    <row r="54" spans="1:4" s="4" customFormat="1" x14ac:dyDescent="0.2">
      <c r="A54" s="32"/>
      <c r="B54" s="31"/>
      <c r="C54" s="31" t="s">
        <v>241</v>
      </c>
      <c r="D54" s="29"/>
    </row>
    <row r="55" spans="1:4" x14ac:dyDescent="0.2">
      <c r="A55" s="140"/>
      <c r="B55" s="146"/>
      <c r="C55" s="146" t="s">
        <v>242</v>
      </c>
      <c r="D55" s="141"/>
    </row>
    <row r="56" spans="1:4" x14ac:dyDescent="0.2">
      <c r="A56" s="140"/>
      <c r="B56" s="146" t="s">
        <v>243</v>
      </c>
      <c r="C56" s="146"/>
      <c r="D56" s="141"/>
    </row>
    <row r="57" spans="1:4" x14ac:dyDescent="0.2">
      <c r="A57" s="149"/>
      <c r="B57" s="150"/>
      <c r="C57" s="150"/>
      <c r="D57" s="151"/>
    </row>
  </sheetData>
  <mergeCells count="1">
    <mergeCell ref="A2:D2"/>
  </mergeCells>
  <phoneticPr fontId="6" type="noConversion"/>
  <pageMargins left="0.9055118110236221" right="0.11811023622047245" top="0.51181102362204722" bottom="0.51181102362204722" header="0" footer="0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239"/>
  <sheetViews>
    <sheetView topLeftCell="B178" workbookViewId="0">
      <selection activeCell="K202" sqref="K202"/>
    </sheetView>
  </sheetViews>
  <sheetFormatPr defaultRowHeight="12.75" x14ac:dyDescent="0.2"/>
  <cols>
    <col min="1" max="1" width="3.7109375" style="65" customWidth="1"/>
    <col min="2" max="2" width="3.42578125" style="71" customWidth="1"/>
    <col min="3" max="3" width="2" style="65" customWidth="1"/>
    <col min="4" max="4" width="3.42578125" style="65" customWidth="1"/>
    <col min="5" max="5" width="13.7109375" style="65" customWidth="1"/>
    <col min="6" max="6" width="26.42578125" style="65" customWidth="1"/>
    <col min="7" max="7" width="33.85546875" style="65" customWidth="1"/>
    <col min="8" max="8" width="20.5703125" style="65" customWidth="1"/>
    <col min="9" max="9" width="27.28515625" style="65" customWidth="1"/>
    <col min="10" max="10" width="8.7109375" style="65" customWidth="1"/>
    <col min="11" max="11" width="11.42578125" style="154" customWidth="1"/>
    <col min="12" max="12" width="5.140625" style="65" customWidth="1"/>
    <col min="13" max="13" width="2.140625" style="65" customWidth="1"/>
    <col min="14" max="16384" width="9.140625" style="65"/>
  </cols>
  <sheetData>
    <row r="2" spans="1:12" x14ac:dyDescent="0.2">
      <c r="A2" s="129"/>
      <c r="B2" s="152"/>
      <c r="C2" s="130"/>
      <c r="D2" s="130"/>
      <c r="E2" s="130"/>
      <c r="F2" s="20" t="s">
        <v>479</v>
      </c>
      <c r="G2" s="130"/>
      <c r="H2" s="130"/>
      <c r="I2" s="130"/>
      <c r="J2" s="130"/>
      <c r="K2" s="153"/>
      <c r="L2" s="131"/>
    </row>
    <row r="3" spans="1:12" x14ac:dyDescent="0.2">
      <c r="A3" s="140"/>
      <c r="B3" s="71" t="s">
        <v>244</v>
      </c>
      <c r="L3" s="141"/>
    </row>
    <row r="4" spans="1:12" s="66" customFormat="1" ht="33" customHeight="1" x14ac:dyDescent="0.2">
      <c r="A4" s="384" t="s">
        <v>190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6"/>
    </row>
    <row r="5" spans="1:12" s="66" customFormat="1" ht="12.75" customHeight="1" x14ac:dyDescent="0.2">
      <c r="A5" s="155"/>
      <c r="B5" s="156"/>
      <c r="C5" s="156"/>
      <c r="D5" s="156"/>
      <c r="E5" s="156"/>
      <c r="F5" s="156"/>
      <c r="G5" s="156"/>
      <c r="H5" s="156"/>
      <c r="I5" s="156"/>
      <c r="J5" s="156"/>
      <c r="K5" s="157"/>
      <c r="L5" s="158"/>
    </row>
    <row r="6" spans="1:12" ht="15.75" x14ac:dyDescent="0.25">
      <c r="A6" s="140"/>
      <c r="C6" s="388" t="s">
        <v>175</v>
      </c>
      <c r="D6" s="388"/>
      <c r="E6" s="159" t="s">
        <v>245</v>
      </c>
      <c r="L6" s="141"/>
    </row>
    <row r="7" spans="1:12" x14ac:dyDescent="0.2">
      <c r="A7" s="140"/>
      <c r="L7" s="141"/>
    </row>
    <row r="8" spans="1:12" x14ac:dyDescent="0.2">
      <c r="A8" s="140"/>
      <c r="D8" s="160" t="s">
        <v>24</v>
      </c>
      <c r="E8" s="161" t="s">
        <v>246</v>
      </c>
      <c r="F8" s="161"/>
      <c r="G8" s="162"/>
      <c r="L8" s="141"/>
    </row>
    <row r="9" spans="1:12" x14ac:dyDescent="0.2">
      <c r="A9" s="140"/>
      <c r="D9" s="160"/>
      <c r="E9" s="161"/>
      <c r="F9" s="161"/>
      <c r="G9" s="162"/>
      <c r="L9" s="141"/>
    </row>
    <row r="10" spans="1:12" x14ac:dyDescent="0.2">
      <c r="A10" s="147"/>
      <c r="B10" s="141"/>
      <c r="K10" s="65"/>
    </row>
    <row r="11" spans="1:12" ht="28.5" x14ac:dyDescent="0.2">
      <c r="A11" s="140"/>
      <c r="B11" s="141"/>
      <c r="E11" s="308" t="s">
        <v>18</v>
      </c>
      <c r="F11" s="309" t="s">
        <v>490</v>
      </c>
      <c r="G11" s="308" t="s">
        <v>491</v>
      </c>
      <c r="H11" s="310" t="s">
        <v>492</v>
      </c>
      <c r="I11" s="311" t="s">
        <v>493</v>
      </c>
      <c r="K11" s="65"/>
    </row>
    <row r="12" spans="1:12" ht="15" x14ac:dyDescent="0.2">
      <c r="A12" s="140"/>
      <c r="B12" s="141"/>
      <c r="E12" s="312">
        <v>1</v>
      </c>
      <c r="F12" s="313" t="s">
        <v>498</v>
      </c>
      <c r="G12" s="314" t="s">
        <v>499</v>
      </c>
      <c r="H12" s="315"/>
      <c r="I12" s="315">
        <v>16629038.6</v>
      </c>
      <c r="K12" s="65"/>
    </row>
    <row r="13" spans="1:12" ht="15" x14ac:dyDescent="0.2">
      <c r="A13" s="140"/>
      <c r="B13" s="141"/>
      <c r="E13" s="312">
        <f>E12+1</f>
        <v>2</v>
      </c>
      <c r="F13" s="313" t="s">
        <v>500</v>
      </c>
      <c r="G13" s="314" t="s">
        <v>501</v>
      </c>
      <c r="H13" s="315">
        <v>2745.56</v>
      </c>
      <c r="I13" s="315">
        <f>H13*J10</f>
        <v>0</v>
      </c>
      <c r="K13" s="65"/>
    </row>
    <row r="14" spans="1:12" ht="15" x14ac:dyDescent="0.2">
      <c r="A14" s="140"/>
      <c r="B14" s="141"/>
      <c r="E14" s="312">
        <f t="shared" ref="E14:E26" si="0">E13+1</f>
        <v>3</v>
      </c>
      <c r="F14" s="313" t="s">
        <v>502</v>
      </c>
      <c r="G14" s="312" t="s">
        <v>503</v>
      </c>
      <c r="H14" s="315">
        <v>25.42</v>
      </c>
      <c r="I14" s="315">
        <f>H14*K10</f>
        <v>0</v>
      </c>
      <c r="K14" s="65"/>
    </row>
    <row r="15" spans="1:12" ht="15" x14ac:dyDescent="0.2">
      <c r="A15" s="140"/>
      <c r="B15" s="141"/>
      <c r="E15" s="312">
        <f t="shared" si="0"/>
        <v>4</v>
      </c>
      <c r="F15" s="313" t="s">
        <v>495</v>
      </c>
      <c r="G15" s="312">
        <v>422688170</v>
      </c>
      <c r="H15" s="315">
        <v>110.9</v>
      </c>
      <c r="I15" s="315">
        <f>H15*K10</f>
        <v>0</v>
      </c>
      <c r="K15" s="65"/>
    </row>
    <row r="16" spans="1:12" ht="15" x14ac:dyDescent="0.2">
      <c r="A16" s="140"/>
      <c r="B16" s="141"/>
      <c r="E16" s="312">
        <f t="shared" si="0"/>
        <v>5</v>
      </c>
      <c r="F16" s="313" t="s">
        <v>494</v>
      </c>
      <c r="G16" s="312">
        <v>501887042</v>
      </c>
      <c r="H16" s="315"/>
      <c r="I16" s="315">
        <v>7772.61</v>
      </c>
      <c r="K16" s="65"/>
    </row>
    <row r="17" spans="1:12" ht="15" x14ac:dyDescent="0.2">
      <c r="A17" s="140"/>
      <c r="B17" s="141"/>
      <c r="E17" s="312">
        <f t="shared" si="0"/>
        <v>6</v>
      </c>
      <c r="F17" s="313" t="s">
        <v>504</v>
      </c>
      <c r="G17" s="312">
        <v>206585</v>
      </c>
      <c r="H17" s="315"/>
      <c r="I17" s="315">
        <v>23219.68</v>
      </c>
      <c r="K17" s="65"/>
    </row>
    <row r="18" spans="1:12" ht="15" x14ac:dyDescent="0.2">
      <c r="A18" s="140"/>
      <c r="B18" s="141"/>
      <c r="E18" s="312">
        <f t="shared" si="0"/>
        <v>7</v>
      </c>
      <c r="F18" s="313" t="s">
        <v>505</v>
      </c>
      <c r="G18" s="312">
        <v>169441</v>
      </c>
      <c r="H18" s="315"/>
      <c r="I18" s="316">
        <v>-1075.79</v>
      </c>
      <c r="K18" s="65"/>
    </row>
    <row r="19" spans="1:12" ht="15" x14ac:dyDescent="0.2">
      <c r="A19" s="140"/>
      <c r="B19" s="141"/>
      <c r="E19" s="312">
        <f t="shared" si="0"/>
        <v>8</v>
      </c>
      <c r="F19" s="313" t="s">
        <v>506</v>
      </c>
      <c r="G19" s="312">
        <v>169441</v>
      </c>
      <c r="H19" s="315">
        <v>5.28</v>
      </c>
      <c r="I19" s="316">
        <f>H19*J10</f>
        <v>0</v>
      </c>
      <c r="K19" s="65"/>
    </row>
    <row r="20" spans="1:12" ht="15" x14ac:dyDescent="0.2">
      <c r="A20" s="140"/>
      <c r="B20" s="141"/>
      <c r="E20" s="312">
        <f t="shared" si="0"/>
        <v>9</v>
      </c>
      <c r="F20" s="313" t="s">
        <v>533</v>
      </c>
      <c r="G20" s="312">
        <v>169441</v>
      </c>
      <c r="H20" s="315">
        <v>1502.19</v>
      </c>
      <c r="I20" s="316">
        <f>H20*K10</f>
        <v>0</v>
      </c>
      <c r="K20" s="65"/>
    </row>
    <row r="21" spans="1:12" ht="15" x14ac:dyDescent="0.2">
      <c r="A21" s="140"/>
      <c r="B21" s="141"/>
      <c r="E21" s="312">
        <f t="shared" si="0"/>
        <v>10</v>
      </c>
      <c r="F21" s="313" t="s">
        <v>510</v>
      </c>
      <c r="G21" s="312">
        <v>21511000</v>
      </c>
      <c r="H21" s="315">
        <v>-1134.21</v>
      </c>
      <c r="I21" s="316">
        <f>H21*J10</f>
        <v>0</v>
      </c>
      <c r="K21" s="65"/>
    </row>
    <row r="22" spans="1:12" ht="16.5" customHeight="1" x14ac:dyDescent="0.2">
      <c r="A22" s="140"/>
      <c r="B22" s="141"/>
      <c r="E22" s="312">
        <f t="shared" si="0"/>
        <v>11</v>
      </c>
      <c r="F22" s="313" t="s">
        <v>497</v>
      </c>
      <c r="G22" s="312">
        <v>1676972</v>
      </c>
      <c r="H22" s="315"/>
      <c r="I22" s="316">
        <v>39044.199999999997</v>
      </c>
      <c r="K22" s="65"/>
    </row>
    <row r="23" spans="1:12" ht="15" x14ac:dyDescent="0.2">
      <c r="A23" s="140"/>
      <c r="B23" s="141"/>
      <c r="E23" s="312">
        <f t="shared" si="0"/>
        <v>12</v>
      </c>
      <c r="F23" s="313" t="s">
        <v>532</v>
      </c>
      <c r="G23" s="312">
        <v>164066</v>
      </c>
      <c r="H23" s="315">
        <v>38379.199999999997</v>
      </c>
      <c r="I23" s="316">
        <f>H23*K10</f>
        <v>0</v>
      </c>
      <c r="K23" s="65"/>
    </row>
    <row r="24" spans="1:12" ht="15" x14ac:dyDescent="0.2">
      <c r="A24" s="140"/>
      <c r="B24" s="141"/>
      <c r="E24" s="312">
        <f t="shared" si="0"/>
        <v>13</v>
      </c>
      <c r="F24" s="313" t="s">
        <v>507</v>
      </c>
      <c r="G24" s="312">
        <v>376160</v>
      </c>
      <c r="H24" s="315"/>
      <c r="I24" s="316">
        <v>0</v>
      </c>
      <c r="K24" s="65"/>
    </row>
    <row r="25" spans="1:12" ht="15" x14ac:dyDescent="0.2">
      <c r="A25" s="140"/>
      <c r="B25" s="141"/>
      <c r="E25" s="312">
        <f t="shared" si="0"/>
        <v>14</v>
      </c>
      <c r="F25" s="313" t="s">
        <v>535</v>
      </c>
      <c r="G25" s="312" t="s">
        <v>534</v>
      </c>
      <c r="H25" s="315"/>
      <c r="I25" s="316">
        <v>849.63</v>
      </c>
      <c r="K25" s="65"/>
    </row>
    <row r="26" spans="1:12" ht="15" x14ac:dyDescent="0.2">
      <c r="A26" s="140"/>
      <c r="B26" s="141"/>
      <c r="E26" s="312">
        <f t="shared" si="0"/>
        <v>15</v>
      </c>
      <c r="F26" s="313" t="s">
        <v>511</v>
      </c>
      <c r="G26" s="312" t="s">
        <v>534</v>
      </c>
      <c r="H26" s="317">
        <v>0</v>
      </c>
      <c r="I26" s="318">
        <f>H26*J10</f>
        <v>0</v>
      </c>
      <c r="K26" s="65"/>
    </row>
    <row r="27" spans="1:12" x14ac:dyDescent="0.2">
      <c r="A27" s="140"/>
      <c r="B27" s="141"/>
      <c r="E27" s="319"/>
      <c r="F27" s="320"/>
      <c r="G27" s="321" t="s">
        <v>310</v>
      </c>
      <c r="H27" s="322">
        <f>SUM(H12:H26)</f>
        <v>41634.339999999997</v>
      </c>
      <c r="I27" s="322">
        <f>SUM(I12:I26)</f>
        <v>16698848.93</v>
      </c>
      <c r="K27" s="65"/>
    </row>
    <row r="28" spans="1:12" x14ac:dyDescent="0.2">
      <c r="A28" s="140"/>
      <c r="B28" s="141"/>
      <c r="K28" s="65"/>
    </row>
    <row r="29" spans="1:12" x14ac:dyDescent="0.2">
      <c r="A29" s="140"/>
      <c r="B29" s="141"/>
      <c r="K29" s="65"/>
    </row>
    <row r="30" spans="1:12" x14ac:dyDescent="0.2">
      <c r="A30" s="140"/>
      <c r="B30" s="141"/>
      <c r="E30" s="165">
        <v>1</v>
      </c>
      <c r="F30" s="165" t="s">
        <v>544</v>
      </c>
      <c r="G30" s="165"/>
      <c r="H30" s="165"/>
      <c r="I30" s="165">
        <v>0</v>
      </c>
      <c r="K30" s="65"/>
    </row>
    <row r="31" spans="1:12" ht="15.75" customHeight="1" x14ac:dyDescent="0.2">
      <c r="A31" s="140"/>
      <c r="B31" s="141"/>
      <c r="E31" s="165">
        <v>2</v>
      </c>
      <c r="F31" s="165" t="s">
        <v>545</v>
      </c>
      <c r="G31" s="165"/>
      <c r="H31" s="165"/>
      <c r="I31" s="165">
        <v>0</v>
      </c>
      <c r="K31" s="65"/>
    </row>
    <row r="32" spans="1:12" x14ac:dyDescent="0.2">
      <c r="A32" s="140"/>
      <c r="L32" s="141"/>
    </row>
    <row r="33" spans="1:12" x14ac:dyDescent="0.2">
      <c r="A33" s="140"/>
      <c r="L33" s="141"/>
    </row>
    <row r="34" spans="1:12" x14ac:dyDescent="0.2">
      <c r="A34" s="140"/>
      <c r="B34" s="71">
        <v>5</v>
      </c>
      <c r="D34" s="171">
        <v>2</v>
      </c>
      <c r="E34" s="172" t="s">
        <v>30</v>
      </c>
      <c r="F34" s="44"/>
      <c r="L34" s="141"/>
    </row>
    <row r="35" spans="1:12" x14ac:dyDescent="0.2">
      <c r="A35" s="140"/>
      <c r="F35" s="65" t="s">
        <v>248</v>
      </c>
      <c r="L35" s="141"/>
    </row>
    <row r="36" spans="1:12" x14ac:dyDescent="0.2">
      <c r="A36" s="140"/>
      <c r="L36" s="141"/>
    </row>
    <row r="37" spans="1:12" x14ac:dyDescent="0.2">
      <c r="A37" s="140"/>
      <c r="B37" s="71">
        <v>6</v>
      </c>
      <c r="D37" s="171">
        <v>3</v>
      </c>
      <c r="E37" s="172" t="s">
        <v>31</v>
      </c>
      <c r="F37" s="44"/>
      <c r="L37" s="141"/>
    </row>
    <row r="38" spans="1:12" x14ac:dyDescent="0.2">
      <c r="A38" s="140"/>
      <c r="D38" s="62"/>
      <c r="E38" s="173"/>
      <c r="F38" s="44"/>
      <c r="L38" s="141"/>
    </row>
    <row r="39" spans="1:12" x14ac:dyDescent="0.2">
      <c r="A39" s="140"/>
      <c r="B39" s="71">
        <v>7</v>
      </c>
      <c r="D39" s="174" t="s">
        <v>27</v>
      </c>
      <c r="E39" s="175" t="s">
        <v>32</v>
      </c>
      <c r="K39" s="176">
        <f>+A!F14</f>
        <v>15257582</v>
      </c>
      <c r="L39" s="141"/>
    </row>
    <row r="40" spans="1:12" x14ac:dyDescent="0.2">
      <c r="A40" s="140"/>
      <c r="E40" s="389" t="s">
        <v>249</v>
      </c>
      <c r="F40" s="389"/>
      <c r="H40" s="71" t="s">
        <v>18</v>
      </c>
      <c r="J40" s="71" t="s">
        <v>12</v>
      </c>
      <c r="L40" s="141"/>
    </row>
    <row r="41" spans="1:12" x14ac:dyDescent="0.2">
      <c r="A41" s="140"/>
      <c r="E41" s="389" t="s">
        <v>250</v>
      </c>
      <c r="F41" s="389"/>
      <c r="H41" s="71" t="s">
        <v>18</v>
      </c>
      <c r="I41" s="177"/>
      <c r="J41" s="71" t="s">
        <v>12</v>
      </c>
      <c r="K41" s="178"/>
      <c r="L41" s="141"/>
    </row>
    <row r="42" spans="1:12" x14ac:dyDescent="0.2">
      <c r="A42" s="140"/>
      <c r="E42" s="65" t="s">
        <v>251</v>
      </c>
      <c r="H42" s="71" t="s">
        <v>18</v>
      </c>
      <c r="I42" s="177"/>
      <c r="J42" s="71" t="s">
        <v>12</v>
      </c>
      <c r="K42" s="178"/>
      <c r="L42" s="141"/>
    </row>
    <row r="43" spans="1:12" x14ac:dyDescent="0.2">
      <c r="A43" s="140"/>
      <c r="E43" s="65" t="s">
        <v>252</v>
      </c>
      <c r="H43" s="71" t="s">
        <v>18</v>
      </c>
      <c r="I43" s="177"/>
      <c r="J43" s="71" t="s">
        <v>12</v>
      </c>
      <c r="K43" s="178"/>
      <c r="L43" s="141"/>
    </row>
    <row r="44" spans="1:12" x14ac:dyDescent="0.2">
      <c r="A44" s="140"/>
      <c r="E44" s="65" t="s">
        <v>253</v>
      </c>
      <c r="H44" s="71" t="s">
        <v>18</v>
      </c>
      <c r="I44" s="177"/>
      <c r="J44" s="71" t="s">
        <v>12</v>
      </c>
      <c r="K44" s="178"/>
      <c r="L44" s="141"/>
    </row>
    <row r="45" spans="1:12" x14ac:dyDescent="0.2">
      <c r="A45" s="140"/>
      <c r="E45" s="65" t="s">
        <v>254</v>
      </c>
      <c r="H45" s="71" t="s">
        <v>18</v>
      </c>
      <c r="I45" s="177"/>
      <c r="J45" s="71" t="s">
        <v>12</v>
      </c>
      <c r="K45" s="178"/>
      <c r="L45" s="141"/>
    </row>
    <row r="46" spans="1:12" x14ac:dyDescent="0.2">
      <c r="A46" s="140"/>
      <c r="E46" s="389" t="s">
        <v>255</v>
      </c>
      <c r="F46" s="389"/>
      <c r="H46" s="71" t="s">
        <v>18</v>
      </c>
      <c r="I46" s="177"/>
      <c r="J46" s="71" t="s">
        <v>12</v>
      </c>
      <c r="K46" s="178"/>
      <c r="L46" s="141"/>
    </row>
    <row r="47" spans="1:12" x14ac:dyDescent="0.2">
      <c r="A47" s="140"/>
      <c r="E47" s="65" t="s">
        <v>256</v>
      </c>
      <c r="H47" s="71" t="s">
        <v>18</v>
      </c>
      <c r="I47" s="177"/>
      <c r="J47" s="71" t="s">
        <v>12</v>
      </c>
      <c r="K47" s="178"/>
      <c r="L47" s="141"/>
    </row>
    <row r="48" spans="1:12" x14ac:dyDescent="0.2">
      <c r="A48" s="140"/>
      <c r="E48" s="65" t="s">
        <v>257</v>
      </c>
      <c r="H48" s="71" t="s">
        <v>18</v>
      </c>
      <c r="I48" s="177"/>
      <c r="J48" s="71" t="s">
        <v>12</v>
      </c>
      <c r="K48" s="178"/>
      <c r="L48" s="141"/>
    </row>
    <row r="49" spans="1:12" x14ac:dyDescent="0.2">
      <c r="A49" s="140"/>
      <c r="L49" s="141"/>
    </row>
    <row r="50" spans="1:12" x14ac:dyDescent="0.2">
      <c r="A50" s="140"/>
      <c r="B50" s="71">
        <v>8</v>
      </c>
      <c r="D50" s="174" t="s">
        <v>27</v>
      </c>
      <c r="E50" s="175" t="s">
        <v>33</v>
      </c>
      <c r="L50" s="141"/>
    </row>
    <row r="51" spans="1:12" x14ac:dyDescent="0.2">
      <c r="A51" s="140"/>
      <c r="L51" s="141"/>
    </row>
    <row r="52" spans="1:12" x14ac:dyDescent="0.2">
      <c r="A52" s="140"/>
      <c r="B52" s="71">
        <v>9</v>
      </c>
      <c r="D52" s="174" t="s">
        <v>27</v>
      </c>
      <c r="E52" s="175" t="s">
        <v>34</v>
      </c>
      <c r="G52" s="390"/>
      <c r="H52" s="390"/>
      <c r="K52" s="154">
        <f>A!F16</f>
        <v>0</v>
      </c>
      <c r="L52" s="141"/>
    </row>
    <row r="53" spans="1:12" x14ac:dyDescent="0.2">
      <c r="A53" s="140"/>
      <c r="D53" s="174"/>
      <c r="E53" s="175"/>
      <c r="G53" s="71"/>
      <c r="H53" s="71"/>
      <c r="L53" s="141"/>
    </row>
    <row r="54" spans="1:12" x14ac:dyDescent="0.2">
      <c r="A54" s="140"/>
      <c r="F54" s="65" t="s">
        <v>258</v>
      </c>
      <c r="J54" s="71" t="s">
        <v>12</v>
      </c>
      <c r="K54" s="154">
        <v>0</v>
      </c>
      <c r="L54" s="141"/>
    </row>
    <row r="55" spans="1:12" x14ac:dyDescent="0.2">
      <c r="A55" s="140"/>
      <c r="F55" s="65" t="s">
        <v>259</v>
      </c>
      <c r="J55" s="71" t="s">
        <v>12</v>
      </c>
      <c r="K55" s="178"/>
      <c r="L55" s="141"/>
    </row>
    <row r="56" spans="1:12" s="31" customFormat="1" x14ac:dyDescent="0.2">
      <c r="A56" s="32"/>
      <c r="B56" s="47"/>
      <c r="F56" s="31" t="s">
        <v>260</v>
      </c>
      <c r="J56" s="71" t="s">
        <v>12</v>
      </c>
      <c r="K56" s="178">
        <v>0</v>
      </c>
      <c r="L56" s="29"/>
    </row>
    <row r="57" spans="1:12" s="31" customFormat="1" x14ac:dyDescent="0.2">
      <c r="A57" s="32"/>
      <c r="B57" s="47"/>
      <c r="F57" s="31" t="s">
        <v>261</v>
      </c>
      <c r="J57" s="71" t="s">
        <v>12</v>
      </c>
      <c r="K57" s="178"/>
      <c r="L57" s="29"/>
    </row>
    <row r="58" spans="1:12" s="31" customFormat="1" ht="15" x14ac:dyDescent="0.2">
      <c r="A58" s="32"/>
      <c r="B58" s="47"/>
      <c r="F58" s="31" t="s">
        <v>262</v>
      </c>
      <c r="G58" s="179"/>
      <c r="H58" s="179"/>
      <c r="I58" s="179"/>
      <c r="J58" s="71" t="s">
        <v>12</v>
      </c>
      <c r="K58" s="178">
        <v>0</v>
      </c>
      <c r="L58" s="29"/>
    </row>
    <row r="59" spans="1:12" s="31" customFormat="1" ht="15" x14ac:dyDescent="0.2">
      <c r="A59" s="32"/>
      <c r="B59" s="47"/>
      <c r="G59" s="179"/>
      <c r="H59" s="179"/>
      <c r="I59" s="179"/>
      <c r="J59" s="71"/>
      <c r="K59" s="154"/>
      <c r="L59" s="29"/>
    </row>
    <row r="60" spans="1:12" s="31" customFormat="1" ht="15" x14ac:dyDescent="0.2">
      <c r="A60" s="32"/>
      <c r="B60" s="47">
        <v>10</v>
      </c>
      <c r="D60" s="174" t="s">
        <v>27</v>
      </c>
      <c r="E60" s="175" t="s">
        <v>35</v>
      </c>
      <c r="F60" s="179"/>
      <c r="G60" s="179"/>
      <c r="H60" s="179"/>
      <c r="I60" s="179"/>
      <c r="J60" s="179"/>
      <c r="K60" s="180">
        <f>K62+K63-K64</f>
        <v>0</v>
      </c>
      <c r="L60" s="29"/>
    </row>
    <row r="61" spans="1:12" s="31" customFormat="1" ht="15" x14ac:dyDescent="0.2">
      <c r="A61" s="32"/>
      <c r="B61" s="47"/>
      <c r="D61" s="174"/>
      <c r="E61" s="175"/>
      <c r="F61" s="179"/>
      <c r="G61" s="179"/>
      <c r="H61" s="179"/>
      <c r="I61" s="179"/>
      <c r="J61" s="179"/>
      <c r="K61" s="181"/>
      <c r="L61" s="29"/>
    </row>
    <row r="62" spans="1:12" s="31" customFormat="1" x14ac:dyDescent="0.2">
      <c r="A62" s="32"/>
      <c r="B62" s="47"/>
      <c r="F62" s="31" t="s">
        <v>263</v>
      </c>
      <c r="J62" s="71" t="s">
        <v>12</v>
      </c>
      <c r="K62" s="182">
        <v>0</v>
      </c>
      <c r="L62" s="29"/>
    </row>
    <row r="63" spans="1:12" s="31" customFormat="1" x14ac:dyDescent="0.2">
      <c r="A63" s="32"/>
      <c r="B63" s="47"/>
      <c r="F63" s="31" t="s">
        <v>264</v>
      </c>
      <c r="J63" s="71" t="s">
        <v>12</v>
      </c>
      <c r="K63" s="178">
        <f>A!F17</f>
        <v>0</v>
      </c>
      <c r="L63" s="29"/>
    </row>
    <row r="64" spans="1:12" s="31" customFormat="1" x14ac:dyDescent="0.2">
      <c r="A64" s="32"/>
      <c r="B64" s="47"/>
      <c r="F64" s="183" t="s">
        <v>265</v>
      </c>
      <c r="J64" s="71" t="s">
        <v>12</v>
      </c>
      <c r="K64" s="178">
        <v>0</v>
      </c>
      <c r="L64" s="29"/>
    </row>
    <row r="65" spans="1:12" s="31" customFormat="1" x14ac:dyDescent="0.2">
      <c r="A65" s="32"/>
      <c r="B65" s="47"/>
      <c r="F65" s="31" t="s">
        <v>266</v>
      </c>
      <c r="J65" s="71" t="s">
        <v>12</v>
      </c>
      <c r="K65" s="184"/>
      <c r="L65" s="29"/>
    </row>
    <row r="66" spans="1:12" s="31" customFormat="1" x14ac:dyDescent="0.2">
      <c r="A66" s="32"/>
      <c r="B66" s="47"/>
      <c r="E66" s="97"/>
      <c r="F66" s="97"/>
      <c r="G66" s="97"/>
      <c r="H66" s="97"/>
      <c r="I66" s="97"/>
      <c r="J66" s="47"/>
      <c r="K66" s="185"/>
      <c r="L66" s="29"/>
    </row>
    <row r="67" spans="1:12" x14ac:dyDescent="0.2">
      <c r="A67" s="32"/>
      <c r="B67" s="47"/>
      <c r="C67" s="31"/>
      <c r="D67" s="31"/>
      <c r="E67" s="97"/>
      <c r="F67" s="97"/>
      <c r="G67" s="97"/>
      <c r="H67" s="97"/>
      <c r="I67" s="97"/>
      <c r="J67" s="47"/>
      <c r="K67" s="185"/>
      <c r="L67" s="29"/>
    </row>
    <row r="68" spans="1:12" x14ac:dyDescent="0.2">
      <c r="A68" s="32"/>
      <c r="B68" s="62">
        <v>11</v>
      </c>
      <c r="C68" s="186"/>
      <c r="D68" s="174" t="s">
        <v>27</v>
      </c>
      <c r="E68" s="175" t="s">
        <v>36</v>
      </c>
      <c r="F68" s="161"/>
      <c r="G68" s="162"/>
      <c r="J68" s="71"/>
      <c r="K68" s="154">
        <f>A!F18</f>
        <v>13010446</v>
      </c>
      <c r="L68" s="29"/>
    </row>
    <row r="69" spans="1:12" x14ac:dyDescent="0.2">
      <c r="A69" s="32"/>
      <c r="B69" s="163"/>
      <c r="C69" s="146"/>
      <c r="E69" s="175"/>
      <c r="F69" s="164"/>
      <c r="J69" s="71"/>
      <c r="L69" s="29"/>
    </row>
    <row r="70" spans="1:12" x14ac:dyDescent="0.2">
      <c r="A70" s="32"/>
      <c r="B70" s="71">
        <v>12</v>
      </c>
      <c r="D70" s="174" t="s">
        <v>27</v>
      </c>
      <c r="E70" s="175"/>
      <c r="J70" s="71" t="s">
        <v>267</v>
      </c>
      <c r="L70" s="29"/>
    </row>
    <row r="71" spans="1:12" x14ac:dyDescent="0.2">
      <c r="A71" s="32"/>
      <c r="E71" s="66"/>
      <c r="F71" s="66"/>
      <c r="G71" s="66"/>
      <c r="H71" s="66"/>
      <c r="J71" s="71"/>
      <c r="K71" s="187"/>
      <c r="L71" s="29"/>
    </row>
    <row r="72" spans="1:12" x14ac:dyDescent="0.2">
      <c r="A72" s="32"/>
      <c r="B72" s="71">
        <v>13</v>
      </c>
      <c r="D72" s="174" t="s">
        <v>27</v>
      </c>
      <c r="E72" s="66"/>
      <c r="F72" s="66"/>
      <c r="G72" s="66"/>
      <c r="H72" s="66"/>
      <c r="J72" s="71" t="s">
        <v>267</v>
      </c>
      <c r="K72" s="187"/>
      <c r="L72" s="29"/>
    </row>
    <row r="73" spans="1:12" x14ac:dyDescent="0.2">
      <c r="A73" s="32"/>
      <c r="J73" s="71"/>
      <c r="L73" s="29"/>
    </row>
    <row r="74" spans="1:12" x14ac:dyDescent="0.2">
      <c r="A74" s="32"/>
      <c r="B74" s="71">
        <v>14</v>
      </c>
      <c r="D74" s="160">
        <v>4</v>
      </c>
      <c r="E74" s="188" t="s">
        <v>37</v>
      </c>
      <c r="J74" s="71"/>
      <c r="K74" s="154">
        <f>+A!F22</f>
        <v>0</v>
      </c>
      <c r="L74" s="29"/>
    </row>
    <row r="75" spans="1:12" x14ac:dyDescent="0.2">
      <c r="A75" s="32"/>
      <c r="D75" s="160"/>
      <c r="E75" s="188"/>
      <c r="J75" s="71"/>
      <c r="L75" s="29"/>
    </row>
    <row r="76" spans="1:12" x14ac:dyDescent="0.2">
      <c r="A76" s="32"/>
      <c r="J76" s="71"/>
      <c r="L76" s="29"/>
    </row>
    <row r="77" spans="1:12" x14ac:dyDescent="0.2">
      <c r="A77" s="32"/>
      <c r="B77" s="71">
        <v>15</v>
      </c>
      <c r="D77" s="146" t="s">
        <v>27</v>
      </c>
      <c r="E77" s="189" t="s">
        <v>38</v>
      </c>
      <c r="J77" s="71" t="s">
        <v>454</v>
      </c>
      <c r="K77" s="154">
        <f>+A!F22</f>
        <v>0</v>
      </c>
      <c r="L77" s="29"/>
    </row>
    <row r="78" spans="1:12" x14ac:dyDescent="0.2">
      <c r="A78" s="32"/>
      <c r="D78" s="146"/>
      <c r="E78" s="189"/>
      <c r="J78" s="71"/>
      <c r="K78" s="170"/>
      <c r="L78" s="29"/>
    </row>
    <row r="79" spans="1:12" x14ac:dyDescent="0.2">
      <c r="A79" s="32"/>
      <c r="B79" s="71">
        <v>16</v>
      </c>
      <c r="C79" s="66"/>
      <c r="D79" s="146" t="s">
        <v>27</v>
      </c>
      <c r="E79" s="189" t="s">
        <v>39</v>
      </c>
      <c r="F79" s="66"/>
      <c r="G79" s="66"/>
      <c r="H79" s="66"/>
      <c r="J79" s="71" t="s">
        <v>267</v>
      </c>
      <c r="K79" s="190"/>
      <c r="L79" s="29"/>
    </row>
    <row r="80" spans="1:12" x14ac:dyDescent="0.2">
      <c r="A80" s="32"/>
      <c r="D80" s="146"/>
      <c r="E80" s="189"/>
      <c r="F80" s="169"/>
      <c r="G80" s="169"/>
      <c r="H80" s="169"/>
      <c r="J80" s="71"/>
      <c r="K80" s="170"/>
      <c r="L80" s="29"/>
    </row>
    <row r="81" spans="1:12" x14ac:dyDescent="0.2">
      <c r="A81" s="32"/>
      <c r="B81" s="69">
        <v>17</v>
      </c>
      <c r="D81" s="164" t="s">
        <v>27</v>
      </c>
      <c r="E81" s="175" t="s">
        <v>40</v>
      </c>
      <c r="F81" s="169"/>
      <c r="G81" s="169"/>
      <c r="H81" s="169"/>
      <c r="J81" s="71" t="s">
        <v>267</v>
      </c>
      <c r="K81" s="170"/>
      <c r="L81" s="29"/>
    </row>
    <row r="82" spans="1:12" x14ac:dyDescent="0.2">
      <c r="A82" s="32"/>
      <c r="D82" s="146"/>
      <c r="E82" s="189"/>
      <c r="F82" s="66"/>
      <c r="G82" s="66"/>
      <c r="H82" s="66"/>
      <c r="J82" s="71"/>
      <c r="K82" s="187"/>
      <c r="L82" s="29"/>
    </row>
    <row r="83" spans="1:12" x14ac:dyDescent="0.2">
      <c r="A83" s="32"/>
      <c r="B83" s="71">
        <v>18</v>
      </c>
      <c r="D83" s="146" t="s">
        <v>27</v>
      </c>
      <c r="E83" s="189" t="s">
        <v>41</v>
      </c>
      <c r="F83" s="66"/>
      <c r="G83" s="66"/>
      <c r="H83" s="66"/>
      <c r="J83" s="71" t="s">
        <v>267</v>
      </c>
      <c r="K83" s="187"/>
      <c r="L83" s="29"/>
    </row>
    <row r="84" spans="1:12" x14ac:dyDescent="0.2">
      <c r="A84" s="32"/>
      <c r="D84" s="146"/>
      <c r="E84" s="189"/>
      <c r="J84" s="71"/>
      <c r="L84" s="29"/>
    </row>
    <row r="85" spans="1:12" x14ac:dyDescent="0.2">
      <c r="A85" s="32"/>
      <c r="B85" s="71">
        <v>19</v>
      </c>
      <c r="D85" s="146" t="s">
        <v>27</v>
      </c>
      <c r="E85" s="191" t="s">
        <v>42</v>
      </c>
      <c r="J85" s="71" t="s">
        <v>267</v>
      </c>
      <c r="L85" s="29"/>
    </row>
    <row r="86" spans="1:12" x14ac:dyDescent="0.2">
      <c r="A86" s="32"/>
      <c r="D86" s="146"/>
      <c r="E86" s="189"/>
      <c r="J86" s="71"/>
      <c r="L86" s="29"/>
    </row>
    <row r="87" spans="1:12" x14ac:dyDescent="0.2">
      <c r="A87" s="32"/>
      <c r="B87" s="71">
        <v>20</v>
      </c>
      <c r="D87" s="164" t="s">
        <v>27</v>
      </c>
      <c r="E87" s="175" t="s">
        <v>43</v>
      </c>
      <c r="J87" s="71" t="s">
        <v>267</v>
      </c>
      <c r="L87" s="29"/>
    </row>
    <row r="88" spans="1:12" x14ac:dyDescent="0.2">
      <c r="A88" s="32"/>
      <c r="D88" s="146"/>
      <c r="E88" s="189"/>
      <c r="F88" s="66"/>
      <c r="G88" s="66"/>
      <c r="H88" s="66"/>
      <c r="J88" s="71"/>
      <c r="K88" s="190"/>
      <c r="L88" s="29"/>
    </row>
    <row r="89" spans="1:12" x14ac:dyDescent="0.2">
      <c r="A89" s="32"/>
      <c r="B89" s="71">
        <v>21</v>
      </c>
      <c r="D89" s="164" t="s">
        <v>27</v>
      </c>
      <c r="E89" s="175"/>
      <c r="J89" s="71" t="s">
        <v>267</v>
      </c>
      <c r="L89" s="29"/>
    </row>
    <row r="90" spans="1:12" x14ac:dyDescent="0.2">
      <c r="A90" s="32"/>
      <c r="D90" s="62"/>
      <c r="E90" s="173"/>
      <c r="F90" s="44"/>
      <c r="J90" s="71"/>
      <c r="L90" s="29"/>
    </row>
    <row r="91" spans="1:12" x14ac:dyDescent="0.2">
      <c r="A91" s="32"/>
      <c r="B91" s="71">
        <v>22</v>
      </c>
      <c r="D91" s="160">
        <v>5</v>
      </c>
      <c r="E91" s="188" t="s">
        <v>44</v>
      </c>
      <c r="F91" s="164"/>
      <c r="J91" s="71" t="s">
        <v>267</v>
      </c>
      <c r="L91" s="29"/>
    </row>
    <row r="92" spans="1:12" x14ac:dyDescent="0.2">
      <c r="A92" s="32"/>
      <c r="J92" s="71"/>
      <c r="L92" s="29"/>
    </row>
    <row r="93" spans="1:12" x14ac:dyDescent="0.2">
      <c r="A93" s="32"/>
      <c r="B93" s="71">
        <v>23</v>
      </c>
      <c r="D93" s="160">
        <v>6</v>
      </c>
      <c r="E93" s="188" t="s">
        <v>45</v>
      </c>
      <c r="F93" s="164"/>
      <c r="J93" s="71" t="s">
        <v>267</v>
      </c>
      <c r="L93" s="29"/>
    </row>
    <row r="94" spans="1:12" x14ac:dyDescent="0.2">
      <c r="A94" s="32"/>
      <c r="J94" s="71"/>
      <c r="L94" s="29"/>
    </row>
    <row r="95" spans="1:12" x14ac:dyDescent="0.2">
      <c r="A95" s="32"/>
      <c r="B95" s="71">
        <v>24</v>
      </c>
      <c r="D95" s="160">
        <v>7</v>
      </c>
      <c r="E95" s="188" t="s">
        <v>46</v>
      </c>
      <c r="F95" s="164"/>
      <c r="J95" s="71" t="s">
        <v>267</v>
      </c>
      <c r="L95" s="29"/>
    </row>
    <row r="96" spans="1:12" x14ac:dyDescent="0.2">
      <c r="A96" s="32"/>
      <c r="H96" s="71"/>
      <c r="J96" s="71"/>
      <c r="L96" s="29"/>
    </row>
    <row r="97" spans="1:12" x14ac:dyDescent="0.2">
      <c r="A97" s="32"/>
      <c r="B97" s="71">
        <v>25</v>
      </c>
      <c r="D97" s="174" t="s">
        <v>27</v>
      </c>
      <c r="E97" s="164" t="s">
        <v>47</v>
      </c>
      <c r="H97" s="71"/>
      <c r="J97" s="71" t="s">
        <v>452</v>
      </c>
      <c r="K97" s="154">
        <f>A!F32</f>
        <v>0</v>
      </c>
      <c r="L97" s="29"/>
    </row>
    <row r="98" spans="1:12" x14ac:dyDescent="0.2">
      <c r="A98" s="32"/>
      <c r="H98" s="71"/>
      <c r="J98" s="71"/>
      <c r="L98" s="29"/>
    </row>
    <row r="99" spans="1:12" x14ac:dyDescent="0.2">
      <c r="A99" s="32"/>
      <c r="B99" s="71">
        <v>26</v>
      </c>
      <c r="D99" s="174" t="s">
        <v>27</v>
      </c>
      <c r="H99" s="71"/>
      <c r="J99" s="71" t="s">
        <v>267</v>
      </c>
      <c r="L99" s="29"/>
    </row>
    <row r="100" spans="1:12" x14ac:dyDescent="0.2">
      <c r="A100" s="32"/>
      <c r="E100" s="164"/>
      <c r="H100" s="71"/>
      <c r="J100" s="71"/>
      <c r="L100" s="29"/>
    </row>
    <row r="101" spans="1:12" x14ac:dyDescent="0.2">
      <c r="A101" s="32"/>
      <c r="B101" s="71">
        <v>27</v>
      </c>
      <c r="D101" s="97" t="s">
        <v>48</v>
      </c>
      <c r="E101" s="97" t="s">
        <v>268</v>
      </c>
      <c r="H101" s="71"/>
      <c r="J101" s="71" t="s">
        <v>267</v>
      </c>
      <c r="L101" s="29"/>
    </row>
    <row r="102" spans="1:12" x14ac:dyDescent="0.2">
      <c r="A102" s="32"/>
      <c r="H102" s="71"/>
      <c r="J102" s="71"/>
      <c r="L102" s="29"/>
    </row>
    <row r="103" spans="1:12" x14ac:dyDescent="0.2">
      <c r="A103" s="32"/>
      <c r="B103" s="71">
        <v>28</v>
      </c>
      <c r="D103" s="97">
        <v>1</v>
      </c>
      <c r="E103" s="97" t="s">
        <v>50</v>
      </c>
      <c r="H103" s="71"/>
      <c r="J103" s="71" t="s">
        <v>267</v>
      </c>
      <c r="L103" s="29"/>
    </row>
    <row r="104" spans="1:12" x14ac:dyDescent="0.2">
      <c r="A104" s="32"/>
      <c r="D104" s="97"/>
      <c r="E104" s="97"/>
      <c r="H104" s="71"/>
      <c r="J104" s="71"/>
      <c r="L104" s="29"/>
    </row>
    <row r="105" spans="1:12" x14ac:dyDescent="0.2">
      <c r="A105" s="32"/>
      <c r="D105" s="97"/>
      <c r="E105" s="97"/>
      <c r="H105" s="71"/>
      <c r="J105" s="71"/>
      <c r="L105" s="29"/>
    </row>
    <row r="106" spans="1:12" x14ac:dyDescent="0.2">
      <c r="A106" s="32"/>
      <c r="B106" s="71">
        <v>29</v>
      </c>
      <c r="D106" s="97">
        <v>2</v>
      </c>
      <c r="E106" s="97" t="s">
        <v>51</v>
      </c>
      <c r="J106" s="71" t="s">
        <v>12</v>
      </c>
      <c r="K106" s="154">
        <f>A!F36</f>
        <v>4449587</v>
      </c>
      <c r="L106" s="29"/>
    </row>
    <row r="107" spans="1:12" x14ac:dyDescent="0.2">
      <c r="A107" s="32"/>
      <c r="L107" s="29"/>
    </row>
    <row r="108" spans="1:12" x14ac:dyDescent="0.2">
      <c r="A108" s="32"/>
      <c r="D108" s="31"/>
      <c r="E108" s="97"/>
      <c r="F108" s="97"/>
      <c r="G108" s="97"/>
      <c r="H108" s="97"/>
      <c r="I108" s="97"/>
      <c r="J108" s="47"/>
      <c r="K108" s="185"/>
      <c r="L108" s="29"/>
    </row>
    <row r="109" spans="1:12" x14ac:dyDescent="0.2">
      <c r="A109" s="32"/>
      <c r="D109" s="31"/>
      <c r="E109" s="97"/>
      <c r="F109" s="97"/>
      <c r="G109" s="97"/>
      <c r="H109" s="97"/>
      <c r="I109" s="97"/>
      <c r="J109" s="47"/>
      <c r="K109" s="185"/>
      <c r="L109" s="29"/>
    </row>
    <row r="110" spans="1:12" x14ac:dyDescent="0.2">
      <c r="A110" s="32"/>
      <c r="D110" s="97">
        <v>3</v>
      </c>
      <c r="E110" s="97" t="s">
        <v>56</v>
      </c>
      <c r="J110" s="65" t="s">
        <v>267</v>
      </c>
      <c r="K110" s="185"/>
      <c r="L110" s="29"/>
    </row>
    <row r="111" spans="1:12" x14ac:dyDescent="0.2">
      <c r="A111" s="32"/>
      <c r="B111" s="71">
        <v>30</v>
      </c>
      <c r="D111" s="97"/>
      <c r="E111" s="97"/>
      <c r="K111" s="185"/>
      <c r="L111" s="29"/>
    </row>
    <row r="112" spans="1:12" x14ac:dyDescent="0.2">
      <c r="A112" s="32"/>
      <c r="B112" s="71">
        <v>31</v>
      </c>
      <c r="D112" s="97">
        <v>4</v>
      </c>
      <c r="E112" s="97" t="s">
        <v>57</v>
      </c>
      <c r="F112" s="31"/>
      <c r="G112" s="31"/>
      <c r="H112" s="31"/>
      <c r="J112" s="31" t="s">
        <v>267</v>
      </c>
      <c r="K112" s="185"/>
      <c r="L112" s="29"/>
    </row>
    <row r="113" spans="1:12" x14ac:dyDescent="0.2">
      <c r="A113" s="32"/>
      <c r="B113" s="71">
        <v>32</v>
      </c>
      <c r="D113" s="97"/>
      <c r="E113" s="97"/>
      <c r="F113" s="31"/>
      <c r="G113" s="31"/>
      <c r="H113" s="31"/>
      <c r="J113" s="31"/>
      <c r="K113" s="185"/>
      <c r="L113" s="29"/>
    </row>
    <row r="114" spans="1:12" ht="15" x14ac:dyDescent="0.2">
      <c r="A114" s="32"/>
      <c r="B114" s="71">
        <v>33</v>
      </c>
      <c r="D114" s="97">
        <v>5</v>
      </c>
      <c r="E114" s="97" t="s">
        <v>58</v>
      </c>
      <c r="F114" s="31"/>
      <c r="G114" s="179"/>
      <c r="H114" s="179"/>
      <c r="J114" s="31" t="s">
        <v>267</v>
      </c>
      <c r="K114" s="185"/>
      <c r="L114" s="29"/>
    </row>
    <row r="115" spans="1:12" ht="15" x14ac:dyDescent="0.2">
      <c r="A115" s="32"/>
      <c r="D115" s="97"/>
      <c r="E115" s="97"/>
      <c r="F115" s="31"/>
      <c r="G115" s="179"/>
      <c r="H115" s="179"/>
      <c r="J115" s="31"/>
      <c r="K115" s="185"/>
      <c r="L115" s="29"/>
    </row>
    <row r="116" spans="1:12" ht="15" x14ac:dyDescent="0.2">
      <c r="A116" s="32"/>
      <c r="B116" s="47"/>
      <c r="C116" s="31"/>
      <c r="D116" s="97">
        <v>6</v>
      </c>
      <c r="E116" s="97" t="s">
        <v>59</v>
      </c>
      <c r="F116" s="179"/>
      <c r="G116" s="179"/>
      <c r="H116" s="179"/>
      <c r="J116" s="31" t="s">
        <v>267</v>
      </c>
      <c r="K116" s="185"/>
      <c r="L116" s="29"/>
    </row>
    <row r="117" spans="1:12" ht="15" x14ac:dyDescent="0.2">
      <c r="A117" s="32"/>
      <c r="B117" s="47"/>
      <c r="C117" s="31"/>
      <c r="D117" s="97"/>
      <c r="E117" s="97"/>
      <c r="F117" s="179"/>
      <c r="G117" s="179"/>
      <c r="H117" s="179"/>
      <c r="I117" s="31"/>
      <c r="J117" s="47"/>
      <c r="K117" s="185"/>
      <c r="L117" s="29"/>
    </row>
    <row r="118" spans="1:12" x14ac:dyDescent="0.2">
      <c r="A118" s="32"/>
      <c r="B118" s="71">
        <v>34</v>
      </c>
      <c r="D118" s="195" t="s">
        <v>24</v>
      </c>
      <c r="E118" s="161" t="s">
        <v>271</v>
      </c>
      <c r="F118" s="161"/>
      <c r="G118" s="146"/>
      <c r="H118" s="146"/>
      <c r="I118" s="31"/>
      <c r="J118" s="47"/>
      <c r="K118" s="185"/>
      <c r="L118" s="29"/>
    </row>
    <row r="119" spans="1:12" x14ac:dyDescent="0.2">
      <c r="A119" s="32"/>
      <c r="D119" s="195"/>
      <c r="E119" s="161"/>
      <c r="F119" s="161"/>
      <c r="G119" s="146"/>
      <c r="H119" s="146"/>
      <c r="I119" s="31"/>
      <c r="J119" s="47"/>
      <c r="K119" s="185"/>
      <c r="L119" s="29"/>
    </row>
    <row r="120" spans="1:12" x14ac:dyDescent="0.2">
      <c r="A120" s="32"/>
      <c r="B120" s="71">
        <v>35</v>
      </c>
      <c r="C120" s="31"/>
      <c r="D120" s="160">
        <v>1</v>
      </c>
      <c r="E120" s="188" t="s">
        <v>63</v>
      </c>
      <c r="F120" s="164"/>
      <c r="G120" s="196"/>
      <c r="H120" s="196"/>
      <c r="J120" s="31" t="s">
        <v>267</v>
      </c>
      <c r="K120" s="185"/>
      <c r="L120" s="29"/>
    </row>
    <row r="121" spans="1:12" x14ac:dyDescent="0.2">
      <c r="A121" s="32"/>
      <c r="C121" s="31"/>
      <c r="D121" s="160"/>
      <c r="E121" s="188"/>
      <c r="F121" s="164"/>
      <c r="G121" s="196"/>
      <c r="H121" s="196"/>
      <c r="J121" s="31"/>
      <c r="K121" s="185"/>
      <c r="L121" s="29"/>
    </row>
    <row r="122" spans="1:12" x14ac:dyDescent="0.2">
      <c r="A122" s="32"/>
      <c r="B122" s="71">
        <v>36</v>
      </c>
      <c r="C122" s="31"/>
      <c r="D122" s="160">
        <v>2</v>
      </c>
      <c r="E122" s="188" t="s">
        <v>64</v>
      </c>
      <c r="F122" s="164"/>
      <c r="G122" s="146"/>
      <c r="H122" s="146"/>
      <c r="J122" s="31" t="s">
        <v>267</v>
      </c>
      <c r="L122" s="29"/>
    </row>
    <row r="123" spans="1:12" x14ac:dyDescent="0.2">
      <c r="A123" s="32"/>
      <c r="C123" s="31"/>
      <c r="D123" s="160"/>
      <c r="E123" s="188"/>
      <c r="F123" s="164"/>
      <c r="G123" s="146"/>
      <c r="H123" s="146"/>
      <c r="J123" s="31"/>
      <c r="L123" s="29"/>
    </row>
    <row r="124" spans="1:12" x14ac:dyDescent="0.2">
      <c r="A124" s="32"/>
      <c r="B124" s="71">
        <v>37</v>
      </c>
      <c r="C124" s="31"/>
      <c r="D124" s="174" t="s">
        <v>27</v>
      </c>
      <c r="E124" s="175" t="s">
        <v>65</v>
      </c>
      <c r="F124" s="146"/>
      <c r="G124" s="146"/>
      <c r="H124" s="146"/>
      <c r="J124" s="31" t="s">
        <v>267</v>
      </c>
      <c r="L124" s="29"/>
    </row>
    <row r="125" spans="1:12" x14ac:dyDescent="0.2">
      <c r="A125" s="32"/>
      <c r="C125" s="31"/>
      <c r="D125" s="174"/>
      <c r="E125" s="175"/>
      <c r="F125" s="146"/>
      <c r="G125" s="146"/>
      <c r="H125" s="146"/>
      <c r="J125" s="31"/>
      <c r="L125" s="29"/>
    </row>
    <row r="126" spans="1:12" x14ac:dyDescent="0.2">
      <c r="A126" s="32"/>
      <c r="B126" s="47"/>
      <c r="C126" s="146"/>
      <c r="D126" s="174" t="s">
        <v>27</v>
      </c>
      <c r="E126" s="175" t="s">
        <v>66</v>
      </c>
      <c r="F126" s="146"/>
      <c r="G126" s="146"/>
      <c r="H126" s="146"/>
      <c r="J126" s="31" t="s">
        <v>267</v>
      </c>
      <c r="L126" s="29"/>
    </row>
    <row r="127" spans="1:12" x14ac:dyDescent="0.2">
      <c r="A127" s="32"/>
      <c r="B127" s="47"/>
      <c r="C127" s="146"/>
      <c r="D127" s="174"/>
      <c r="E127" s="175"/>
      <c r="F127" s="146"/>
      <c r="G127" s="146"/>
      <c r="H127" s="146"/>
      <c r="J127" s="31"/>
      <c r="L127" s="29"/>
    </row>
    <row r="128" spans="1:12" x14ac:dyDescent="0.2">
      <c r="A128" s="32"/>
      <c r="B128" s="47">
        <v>40</v>
      </c>
      <c r="C128" s="146"/>
      <c r="D128" s="160">
        <v>3</v>
      </c>
      <c r="E128" s="188" t="s">
        <v>67</v>
      </c>
      <c r="F128" s="164"/>
      <c r="G128" s="146"/>
      <c r="H128" s="146"/>
      <c r="J128" s="31" t="s">
        <v>267</v>
      </c>
      <c r="L128" s="29"/>
    </row>
    <row r="129" spans="1:12" x14ac:dyDescent="0.2">
      <c r="A129" s="32"/>
      <c r="B129" s="47"/>
      <c r="C129" s="146"/>
      <c r="D129" s="160"/>
      <c r="E129" s="188"/>
      <c r="F129" s="164"/>
      <c r="G129" s="146"/>
      <c r="H129" s="146"/>
      <c r="J129" s="31"/>
      <c r="L129" s="29"/>
    </row>
    <row r="130" spans="1:12" x14ac:dyDescent="0.2">
      <c r="A130" s="140"/>
      <c r="B130" s="47">
        <v>41</v>
      </c>
      <c r="C130" s="146"/>
      <c r="D130" s="174" t="s">
        <v>27</v>
      </c>
      <c r="E130" s="175" t="s">
        <v>68</v>
      </c>
      <c r="F130" s="146"/>
      <c r="G130" s="146"/>
      <c r="H130" s="146"/>
      <c r="J130" s="71" t="s">
        <v>12</v>
      </c>
      <c r="K130" s="176">
        <f>+P!F14</f>
        <v>18097743</v>
      </c>
      <c r="L130" s="141"/>
    </row>
    <row r="131" spans="1:12" x14ac:dyDescent="0.2">
      <c r="A131" s="140"/>
      <c r="B131" s="47"/>
      <c r="C131" s="146"/>
      <c r="D131" s="174"/>
      <c r="E131" s="389" t="s">
        <v>249</v>
      </c>
      <c r="F131" s="389"/>
      <c r="H131" s="71" t="s">
        <v>18</v>
      </c>
      <c r="L131" s="141"/>
    </row>
    <row r="132" spans="1:12" x14ac:dyDescent="0.2">
      <c r="A132" s="140"/>
      <c r="B132" s="47">
        <v>42</v>
      </c>
      <c r="C132" s="146"/>
      <c r="D132" s="174"/>
      <c r="E132" s="389" t="s">
        <v>250</v>
      </c>
      <c r="F132" s="389"/>
      <c r="H132" s="71" t="s">
        <v>18</v>
      </c>
      <c r="I132" s="177"/>
      <c r="J132" s="71" t="s">
        <v>12</v>
      </c>
      <c r="K132" s="178"/>
      <c r="L132" s="141"/>
    </row>
    <row r="133" spans="1:12" x14ac:dyDescent="0.2">
      <c r="A133" s="140"/>
      <c r="B133" s="47"/>
      <c r="C133" s="146"/>
      <c r="D133" s="174"/>
      <c r="E133" s="65" t="s">
        <v>251</v>
      </c>
      <c r="H133" s="71" t="s">
        <v>18</v>
      </c>
      <c r="I133" s="177"/>
      <c r="J133" s="71" t="s">
        <v>12</v>
      </c>
      <c r="K133" s="178"/>
      <c r="L133" s="141"/>
    </row>
    <row r="134" spans="1:12" x14ac:dyDescent="0.2">
      <c r="A134" s="140"/>
      <c r="B134" s="47">
        <v>43</v>
      </c>
      <c r="C134" s="146"/>
      <c r="D134" s="174"/>
      <c r="E134" s="65" t="s">
        <v>252</v>
      </c>
      <c r="H134" s="71" t="s">
        <v>18</v>
      </c>
      <c r="I134" s="177"/>
      <c r="J134" s="71" t="s">
        <v>12</v>
      </c>
      <c r="K134" s="178"/>
      <c r="L134" s="141"/>
    </row>
    <row r="135" spans="1:12" x14ac:dyDescent="0.2">
      <c r="A135" s="140"/>
      <c r="B135" s="47"/>
      <c r="C135" s="146"/>
      <c r="D135" s="174"/>
      <c r="E135" s="65" t="s">
        <v>253</v>
      </c>
      <c r="H135" s="71" t="s">
        <v>18</v>
      </c>
      <c r="I135" s="177"/>
      <c r="J135" s="71" t="s">
        <v>12</v>
      </c>
      <c r="K135" s="178"/>
      <c r="L135" s="141"/>
    </row>
    <row r="136" spans="1:12" x14ac:dyDescent="0.2">
      <c r="A136" s="140"/>
      <c r="B136" s="47">
        <v>44</v>
      </c>
      <c r="C136" s="146"/>
      <c r="D136" s="174"/>
      <c r="E136" s="65" t="s">
        <v>254</v>
      </c>
      <c r="H136" s="71" t="s">
        <v>18</v>
      </c>
      <c r="I136" s="177"/>
      <c r="J136" s="71" t="s">
        <v>12</v>
      </c>
      <c r="K136" s="178"/>
      <c r="L136" s="141"/>
    </row>
    <row r="137" spans="1:12" x14ac:dyDescent="0.2">
      <c r="A137" s="140"/>
      <c r="B137" s="47"/>
      <c r="C137" s="146"/>
      <c r="D137" s="174"/>
      <c r="E137" s="389" t="s">
        <v>255</v>
      </c>
      <c r="F137" s="389"/>
      <c r="H137" s="71" t="s">
        <v>18</v>
      </c>
      <c r="I137" s="177"/>
      <c r="J137" s="71" t="s">
        <v>12</v>
      </c>
      <c r="K137" s="178"/>
      <c r="L137" s="141"/>
    </row>
    <row r="138" spans="1:12" x14ac:dyDescent="0.2">
      <c r="A138" s="140"/>
      <c r="B138" s="47">
        <v>45</v>
      </c>
      <c r="C138" s="146"/>
      <c r="D138" s="174"/>
      <c r="E138" s="65" t="s">
        <v>272</v>
      </c>
      <c r="H138" s="71" t="s">
        <v>18</v>
      </c>
      <c r="I138" s="177"/>
      <c r="J138" s="71" t="s">
        <v>12</v>
      </c>
      <c r="K138" s="178"/>
      <c r="L138" s="141"/>
    </row>
    <row r="139" spans="1:12" x14ac:dyDescent="0.2">
      <c r="A139" s="140"/>
      <c r="B139" s="47"/>
      <c r="C139" s="146"/>
      <c r="D139" s="174"/>
      <c r="E139" s="65" t="s">
        <v>257</v>
      </c>
      <c r="H139" s="71" t="s">
        <v>18</v>
      </c>
      <c r="I139" s="177"/>
      <c r="J139" s="71" t="s">
        <v>12</v>
      </c>
      <c r="K139" s="178"/>
      <c r="L139" s="141"/>
    </row>
    <row r="140" spans="1:12" x14ac:dyDescent="0.2">
      <c r="A140" s="140"/>
      <c r="B140" s="47"/>
      <c r="C140" s="146"/>
      <c r="D140" s="174"/>
      <c r="E140" s="175"/>
      <c r="F140" s="146"/>
      <c r="G140" s="146"/>
      <c r="H140" s="146"/>
      <c r="J140" s="31"/>
      <c r="L140" s="141"/>
    </row>
    <row r="141" spans="1:12" x14ac:dyDescent="0.2">
      <c r="A141" s="140"/>
      <c r="B141" s="47"/>
      <c r="C141" s="146"/>
      <c r="D141" s="174" t="s">
        <v>27</v>
      </c>
      <c r="E141" s="175" t="s">
        <v>69</v>
      </c>
      <c r="F141" s="146"/>
      <c r="G141" s="146"/>
      <c r="H141" s="146"/>
      <c r="J141" s="71" t="s">
        <v>12</v>
      </c>
      <c r="K141" s="154">
        <f>+P!F15</f>
        <v>1116405</v>
      </c>
      <c r="L141" s="141"/>
    </row>
    <row r="142" spans="1:12" x14ac:dyDescent="0.2">
      <c r="A142" s="140"/>
      <c r="B142" s="47"/>
      <c r="C142" s="146"/>
      <c r="D142" s="174"/>
      <c r="E142" s="175"/>
      <c r="F142" s="146"/>
      <c r="G142" s="146"/>
      <c r="H142" s="146"/>
      <c r="J142" s="71"/>
      <c r="L142" s="141"/>
    </row>
    <row r="143" spans="1:12" x14ac:dyDescent="0.2">
      <c r="A143" s="140"/>
      <c r="B143" s="47"/>
      <c r="C143" s="146"/>
      <c r="D143" s="174" t="s">
        <v>27</v>
      </c>
      <c r="E143" s="175" t="s">
        <v>70</v>
      </c>
      <c r="F143" s="146"/>
      <c r="G143" s="146"/>
      <c r="H143" s="146"/>
      <c r="J143" s="71" t="s">
        <v>12</v>
      </c>
      <c r="K143" s="154">
        <f>+P!F16</f>
        <v>37944</v>
      </c>
      <c r="L143" s="141"/>
    </row>
    <row r="144" spans="1:12" x14ac:dyDescent="0.2">
      <c r="A144" s="140"/>
      <c r="B144" s="47"/>
      <c r="C144" s="146"/>
      <c r="D144" s="174"/>
      <c r="E144" s="175"/>
      <c r="F144" s="146"/>
      <c r="G144" s="146"/>
      <c r="H144" s="146"/>
      <c r="J144" s="31"/>
      <c r="L144" s="141"/>
    </row>
    <row r="145" spans="1:12" x14ac:dyDescent="0.2">
      <c r="A145" s="140"/>
      <c r="B145" s="47"/>
      <c r="C145" s="146"/>
      <c r="D145" s="174" t="s">
        <v>27</v>
      </c>
      <c r="E145" s="175" t="s">
        <v>71</v>
      </c>
      <c r="F145" s="146"/>
      <c r="G145" s="146"/>
      <c r="H145" s="146"/>
      <c r="J145" s="71" t="s">
        <v>12</v>
      </c>
      <c r="K145" s="154">
        <f>+P!F17</f>
        <v>0</v>
      </c>
      <c r="L145" s="141"/>
    </row>
    <row r="146" spans="1:12" x14ac:dyDescent="0.2">
      <c r="A146" s="140"/>
      <c r="B146" s="47"/>
      <c r="C146" s="146"/>
      <c r="D146" s="174"/>
      <c r="E146" s="175"/>
      <c r="F146" s="146"/>
      <c r="G146" s="146"/>
      <c r="H146" s="146"/>
      <c r="J146" s="31"/>
      <c r="L146" s="141"/>
    </row>
    <row r="147" spans="1:12" x14ac:dyDescent="0.2">
      <c r="A147" s="140"/>
      <c r="B147" s="47"/>
      <c r="C147" s="146"/>
      <c r="D147" s="174" t="s">
        <v>27</v>
      </c>
      <c r="E147" s="175" t="s">
        <v>72</v>
      </c>
      <c r="F147" s="146"/>
      <c r="G147" s="146"/>
      <c r="H147" s="146"/>
      <c r="J147" s="146" t="s">
        <v>12</v>
      </c>
      <c r="K147" s="154">
        <f>P!F18</f>
        <v>1202494</v>
      </c>
      <c r="L147" s="141"/>
    </row>
    <row r="148" spans="1:12" x14ac:dyDescent="0.2">
      <c r="A148" s="140"/>
      <c r="B148" s="47"/>
      <c r="C148" s="146"/>
      <c r="D148" s="174"/>
      <c r="E148" s="175"/>
      <c r="F148" s="146"/>
      <c r="G148" s="146"/>
      <c r="H148" s="146"/>
      <c r="J148" s="31"/>
      <c r="L148" s="141"/>
    </row>
    <row r="149" spans="1:12" x14ac:dyDescent="0.2">
      <c r="A149" s="140"/>
      <c r="B149" s="47">
        <v>46</v>
      </c>
      <c r="C149" s="146"/>
      <c r="D149" s="174" t="s">
        <v>27</v>
      </c>
      <c r="E149" s="175" t="s">
        <v>73</v>
      </c>
      <c r="F149" s="146"/>
      <c r="G149" s="146"/>
      <c r="H149" s="146"/>
      <c r="J149" s="71" t="s">
        <v>12</v>
      </c>
      <c r="K149" s="154">
        <f>+P!F19</f>
        <v>3718542</v>
      </c>
      <c r="L149" s="141"/>
    </row>
    <row r="150" spans="1:12" x14ac:dyDescent="0.2">
      <c r="A150" s="140"/>
      <c r="B150" s="47"/>
      <c r="C150" s="146"/>
      <c r="D150" s="174"/>
      <c r="E150" s="175"/>
      <c r="F150" s="146"/>
      <c r="G150" s="146"/>
      <c r="H150" s="146"/>
      <c r="J150" s="31"/>
      <c r="L150" s="141"/>
    </row>
    <row r="151" spans="1:12" x14ac:dyDescent="0.2">
      <c r="A151" s="140"/>
      <c r="B151" s="47">
        <v>47</v>
      </c>
      <c r="C151" s="146"/>
      <c r="D151" s="174" t="s">
        <v>27</v>
      </c>
      <c r="E151" s="175" t="s">
        <v>74</v>
      </c>
      <c r="F151" s="146"/>
      <c r="G151" s="146"/>
      <c r="H151" s="146"/>
      <c r="J151" s="146" t="s">
        <v>12</v>
      </c>
      <c r="K151" s="154">
        <f>P!F20</f>
        <v>3660</v>
      </c>
      <c r="L151" s="141"/>
    </row>
    <row r="152" spans="1:12" x14ac:dyDescent="0.2">
      <c r="A152" s="140"/>
      <c r="B152" s="47"/>
      <c r="C152" s="146"/>
      <c r="D152" s="174"/>
      <c r="E152" s="175"/>
      <c r="F152" s="146"/>
      <c r="G152" s="146"/>
      <c r="H152" s="146"/>
      <c r="J152" s="31"/>
      <c r="L152" s="141"/>
    </row>
    <row r="153" spans="1:12" x14ac:dyDescent="0.2">
      <c r="A153" s="140"/>
      <c r="B153" s="47">
        <v>48</v>
      </c>
      <c r="C153" s="146"/>
      <c r="D153" s="174" t="s">
        <v>27</v>
      </c>
      <c r="E153" s="175" t="s">
        <v>36</v>
      </c>
      <c r="F153" s="146"/>
      <c r="G153" s="146"/>
      <c r="H153" s="146"/>
      <c r="J153" s="71" t="s">
        <v>12</v>
      </c>
      <c r="K153" s="154">
        <f>+P!F21</f>
        <v>0</v>
      </c>
      <c r="L153" s="141"/>
    </row>
    <row r="154" spans="1:12" x14ac:dyDescent="0.2">
      <c r="A154" s="140"/>
      <c r="B154" s="47"/>
      <c r="C154" s="146"/>
      <c r="D154" s="174"/>
      <c r="E154" s="175"/>
      <c r="F154" s="146"/>
      <c r="G154" s="146"/>
      <c r="H154" s="146"/>
      <c r="J154" s="31"/>
      <c r="L154" s="141"/>
    </row>
    <row r="155" spans="1:12" x14ac:dyDescent="0.2">
      <c r="A155" s="140"/>
      <c r="B155" s="47">
        <v>49</v>
      </c>
      <c r="C155" s="146"/>
      <c r="D155" s="174" t="s">
        <v>27</v>
      </c>
      <c r="E155" s="175" t="s">
        <v>75</v>
      </c>
      <c r="F155" s="146"/>
      <c r="G155" s="146"/>
      <c r="H155" s="146"/>
      <c r="J155" s="31" t="s">
        <v>267</v>
      </c>
      <c r="L155" s="141"/>
    </row>
    <row r="156" spans="1:12" x14ac:dyDescent="0.2">
      <c r="A156" s="140"/>
      <c r="B156" s="47"/>
      <c r="C156" s="146"/>
      <c r="D156" s="174"/>
      <c r="E156" s="175"/>
      <c r="F156" s="146"/>
      <c r="G156" s="146"/>
      <c r="H156" s="146"/>
      <c r="J156" s="31"/>
      <c r="L156" s="141"/>
    </row>
    <row r="157" spans="1:12" x14ac:dyDescent="0.2">
      <c r="A157" s="140"/>
      <c r="B157" s="47">
        <v>50</v>
      </c>
      <c r="C157" s="146"/>
      <c r="D157" s="174" t="s">
        <v>27</v>
      </c>
      <c r="E157" s="175" t="s">
        <v>76</v>
      </c>
      <c r="F157" s="146"/>
      <c r="G157" s="146"/>
      <c r="H157" s="146"/>
      <c r="J157" s="71" t="s">
        <v>12</v>
      </c>
      <c r="K157" s="154">
        <f>P!F23</f>
        <v>3990778</v>
      </c>
      <c r="L157" s="141"/>
    </row>
    <row r="158" spans="1:12" x14ac:dyDescent="0.2">
      <c r="A158" s="140"/>
      <c r="B158" s="47"/>
      <c r="C158" s="146"/>
      <c r="D158" s="174"/>
      <c r="E158" s="175" t="s">
        <v>477</v>
      </c>
      <c r="F158" s="146"/>
      <c r="G158" s="146"/>
      <c r="H158" s="146"/>
      <c r="J158" s="31"/>
      <c r="L158" s="141"/>
    </row>
    <row r="159" spans="1:12" x14ac:dyDescent="0.2">
      <c r="A159" s="140"/>
      <c r="B159" s="47">
        <v>51</v>
      </c>
      <c r="C159" s="146"/>
      <c r="D159" s="160">
        <v>4</v>
      </c>
      <c r="E159" s="188" t="s">
        <v>77</v>
      </c>
      <c r="F159" s="164"/>
      <c r="G159" s="146"/>
      <c r="H159" s="146"/>
      <c r="J159" s="31" t="s">
        <v>267</v>
      </c>
      <c r="L159" s="141"/>
    </row>
    <row r="160" spans="1:12" x14ac:dyDescent="0.2">
      <c r="A160" s="140"/>
      <c r="B160" s="47"/>
      <c r="C160" s="146"/>
      <c r="D160" s="160"/>
      <c r="E160" s="188"/>
      <c r="F160" s="164"/>
      <c r="G160" s="146"/>
      <c r="H160" s="146"/>
      <c r="J160" s="31"/>
      <c r="L160" s="141"/>
    </row>
    <row r="161" spans="1:12" x14ac:dyDescent="0.2">
      <c r="A161" s="140"/>
      <c r="B161" s="47">
        <v>52</v>
      </c>
      <c r="C161" s="146"/>
      <c r="D161" s="160">
        <v>5</v>
      </c>
      <c r="E161" s="188" t="s">
        <v>78</v>
      </c>
      <c r="F161" s="164"/>
      <c r="G161" s="146"/>
      <c r="H161" s="146"/>
      <c r="J161" s="31" t="s">
        <v>267</v>
      </c>
      <c r="L161" s="141"/>
    </row>
    <row r="162" spans="1:12" x14ac:dyDescent="0.2">
      <c r="A162" s="140"/>
      <c r="B162" s="47"/>
      <c r="C162" s="146"/>
      <c r="D162" s="160"/>
      <c r="E162" s="188"/>
      <c r="F162" s="164"/>
      <c r="G162" s="146"/>
      <c r="H162" s="146"/>
      <c r="J162" s="31"/>
      <c r="L162" s="141"/>
    </row>
    <row r="163" spans="1:12" x14ac:dyDescent="0.2">
      <c r="A163" s="140"/>
      <c r="B163" s="47">
        <v>53</v>
      </c>
      <c r="C163" s="146"/>
      <c r="D163" s="196" t="s">
        <v>48</v>
      </c>
      <c r="E163" s="161" t="s">
        <v>273</v>
      </c>
      <c r="F163" s="161"/>
      <c r="G163" s="146"/>
      <c r="H163" s="146"/>
      <c r="J163" s="31" t="s">
        <v>267</v>
      </c>
      <c r="L163" s="141"/>
    </row>
    <row r="164" spans="1:12" x14ac:dyDescent="0.2">
      <c r="A164" s="140"/>
      <c r="B164" s="47"/>
      <c r="C164" s="146"/>
      <c r="D164" s="196"/>
      <c r="E164" s="161"/>
      <c r="F164" s="161"/>
      <c r="G164" s="146"/>
      <c r="H164" s="146"/>
      <c r="J164" s="31"/>
      <c r="L164" s="141"/>
    </row>
    <row r="165" spans="1:12" x14ac:dyDescent="0.2">
      <c r="A165" s="140"/>
      <c r="B165" s="47">
        <v>54</v>
      </c>
      <c r="C165" s="146"/>
      <c r="D165" s="160">
        <v>1</v>
      </c>
      <c r="E165" s="188" t="s">
        <v>80</v>
      </c>
      <c r="F165" s="161"/>
      <c r="G165" s="146"/>
      <c r="H165" s="146"/>
      <c r="J165" s="31" t="s">
        <v>267</v>
      </c>
      <c r="L165" s="141"/>
    </row>
    <row r="166" spans="1:12" x14ac:dyDescent="0.2">
      <c r="A166" s="140"/>
      <c r="B166" s="47"/>
      <c r="C166" s="146"/>
      <c r="D166" s="160"/>
      <c r="E166" s="188"/>
      <c r="F166" s="161"/>
      <c r="G166" s="146"/>
      <c r="H166" s="146"/>
      <c r="J166" s="31"/>
      <c r="L166" s="141"/>
    </row>
    <row r="167" spans="1:12" x14ac:dyDescent="0.2">
      <c r="A167" s="140"/>
      <c r="B167" s="47">
        <v>55</v>
      </c>
      <c r="C167" s="146"/>
      <c r="D167" s="174" t="s">
        <v>27</v>
      </c>
      <c r="E167" s="175" t="s">
        <v>81</v>
      </c>
      <c r="F167" s="146"/>
      <c r="G167" s="146"/>
      <c r="H167" s="146"/>
      <c r="J167" s="146" t="s">
        <v>12</v>
      </c>
      <c r="K167" s="154">
        <f>P!F28</f>
        <v>8082191</v>
      </c>
      <c r="L167" s="141"/>
    </row>
    <row r="168" spans="1:12" x14ac:dyDescent="0.2">
      <c r="A168" s="140"/>
      <c r="B168" s="47"/>
      <c r="C168" s="146"/>
      <c r="D168" s="174"/>
      <c r="E168" s="175"/>
      <c r="F168" s="146"/>
      <c r="G168" s="146"/>
      <c r="H168" s="146"/>
      <c r="J168" s="31"/>
      <c r="L168" s="141"/>
    </row>
    <row r="169" spans="1:12" x14ac:dyDescent="0.2">
      <c r="A169" s="140"/>
      <c r="B169" s="47">
        <v>56</v>
      </c>
      <c r="C169" s="146"/>
      <c r="D169" s="174" t="s">
        <v>27</v>
      </c>
      <c r="E169" s="175" t="s">
        <v>82</v>
      </c>
      <c r="F169" s="146"/>
      <c r="G169" s="146"/>
      <c r="H169" s="146"/>
      <c r="J169" s="31" t="s">
        <v>267</v>
      </c>
      <c r="L169" s="141"/>
    </row>
    <row r="170" spans="1:12" x14ac:dyDescent="0.2">
      <c r="A170" s="140"/>
      <c r="B170" s="47"/>
      <c r="C170" s="146"/>
      <c r="D170" s="174"/>
      <c r="E170" s="175"/>
      <c r="F170" s="146"/>
      <c r="G170" s="146"/>
      <c r="H170" s="146"/>
      <c r="J170" s="31"/>
      <c r="L170" s="141"/>
    </row>
    <row r="171" spans="1:12" x14ac:dyDescent="0.2">
      <c r="A171" s="140"/>
      <c r="B171" s="47"/>
      <c r="C171" s="146"/>
      <c r="D171" s="160">
        <v>2</v>
      </c>
      <c r="E171" s="188" t="s">
        <v>83</v>
      </c>
      <c r="F171" s="164"/>
      <c r="G171" s="146"/>
      <c r="H171" s="146"/>
      <c r="J171" s="31" t="s">
        <v>267</v>
      </c>
      <c r="L171" s="141"/>
    </row>
    <row r="172" spans="1:12" x14ac:dyDescent="0.2">
      <c r="A172" s="140"/>
      <c r="B172" s="47"/>
      <c r="C172" s="146"/>
      <c r="D172" s="160"/>
      <c r="E172" s="188"/>
      <c r="F172" s="164"/>
      <c r="G172" s="146"/>
      <c r="H172" s="146"/>
      <c r="J172" s="31"/>
      <c r="L172" s="141"/>
    </row>
    <row r="173" spans="1:12" x14ac:dyDescent="0.2">
      <c r="A173" s="140"/>
      <c r="B173" s="47">
        <v>58</v>
      </c>
      <c r="C173" s="146"/>
      <c r="D173" s="160">
        <v>3</v>
      </c>
      <c r="E173" s="188" t="s">
        <v>77</v>
      </c>
      <c r="F173" s="164"/>
      <c r="G173" s="146"/>
      <c r="H173" s="146"/>
      <c r="J173" s="31" t="s">
        <v>267</v>
      </c>
      <c r="L173" s="141"/>
    </row>
    <row r="174" spans="1:12" x14ac:dyDescent="0.2">
      <c r="A174" s="140"/>
      <c r="B174" s="47"/>
      <c r="C174" s="146"/>
      <c r="D174" s="160"/>
      <c r="E174" s="188"/>
      <c r="F174" s="164"/>
      <c r="G174" s="146"/>
      <c r="H174" s="146"/>
      <c r="J174" s="31"/>
      <c r="L174" s="141"/>
    </row>
    <row r="175" spans="1:12" x14ac:dyDescent="0.2">
      <c r="A175" s="140"/>
      <c r="B175" s="47">
        <v>59</v>
      </c>
      <c r="C175" s="146"/>
      <c r="D175" s="160">
        <v>4</v>
      </c>
      <c r="E175" s="188" t="s">
        <v>84</v>
      </c>
      <c r="F175" s="164"/>
      <c r="G175" s="146"/>
      <c r="H175" s="146"/>
      <c r="J175" s="31" t="s">
        <v>452</v>
      </c>
      <c r="K175" s="154">
        <f>P!F32</f>
        <v>0</v>
      </c>
      <c r="L175" s="141"/>
    </row>
    <row r="176" spans="1:12" x14ac:dyDescent="0.2">
      <c r="A176" s="140"/>
      <c r="B176" s="47"/>
      <c r="C176" s="146"/>
      <c r="D176" s="160"/>
      <c r="E176" s="188"/>
      <c r="F176" s="164"/>
      <c r="G176" s="146"/>
      <c r="H176" s="146"/>
      <c r="J176" s="31"/>
      <c r="L176" s="141"/>
    </row>
    <row r="177" spans="1:12" x14ac:dyDescent="0.2">
      <c r="A177" s="140"/>
      <c r="B177" s="47">
        <v>60</v>
      </c>
      <c r="C177" s="146"/>
      <c r="D177" s="196" t="s">
        <v>86</v>
      </c>
      <c r="E177" s="161" t="s">
        <v>274</v>
      </c>
      <c r="F177" s="161"/>
      <c r="G177" s="146"/>
      <c r="H177" s="146"/>
      <c r="J177" s="31" t="s">
        <v>267</v>
      </c>
      <c r="L177" s="141"/>
    </row>
    <row r="178" spans="1:12" x14ac:dyDescent="0.2">
      <c r="A178" s="140"/>
      <c r="B178" s="47"/>
      <c r="C178" s="146"/>
      <c r="D178" s="196"/>
      <c r="E178" s="161"/>
      <c r="F178" s="161"/>
      <c r="G178" s="146"/>
      <c r="H178" s="146"/>
      <c r="J178" s="31"/>
      <c r="L178" s="141"/>
    </row>
    <row r="179" spans="1:12" x14ac:dyDescent="0.2">
      <c r="A179" s="140"/>
      <c r="B179" s="47">
        <v>61</v>
      </c>
      <c r="C179" s="146"/>
      <c r="D179" s="160">
        <v>1</v>
      </c>
      <c r="E179" s="188" t="s">
        <v>88</v>
      </c>
      <c r="F179" s="164"/>
      <c r="G179" s="146"/>
      <c r="H179" s="146"/>
      <c r="J179" s="31" t="s">
        <v>267</v>
      </c>
      <c r="L179" s="141"/>
    </row>
    <row r="180" spans="1:12" x14ac:dyDescent="0.2">
      <c r="A180" s="140"/>
      <c r="B180" s="47"/>
      <c r="C180" s="146"/>
      <c r="D180" s="160"/>
      <c r="E180" s="188"/>
      <c r="F180" s="164"/>
      <c r="G180" s="146"/>
      <c r="H180" s="146"/>
      <c r="J180" s="31"/>
      <c r="L180" s="141"/>
    </row>
    <row r="181" spans="1:12" x14ac:dyDescent="0.2">
      <c r="A181" s="140"/>
      <c r="B181" s="47">
        <v>62</v>
      </c>
      <c r="C181" s="146"/>
      <c r="D181" s="160">
        <v>2</v>
      </c>
      <c r="E181" s="188" t="s">
        <v>89</v>
      </c>
      <c r="F181" s="164"/>
      <c r="G181" s="146"/>
      <c r="H181" s="146"/>
      <c r="J181" s="31" t="s">
        <v>267</v>
      </c>
      <c r="L181" s="141"/>
    </row>
    <row r="182" spans="1:12" x14ac:dyDescent="0.2">
      <c r="A182" s="140"/>
      <c r="B182" s="47"/>
      <c r="C182" s="146"/>
      <c r="D182" s="160"/>
      <c r="E182" s="188"/>
      <c r="F182" s="164"/>
      <c r="G182" s="146"/>
      <c r="H182" s="146"/>
      <c r="J182" s="31"/>
      <c r="L182" s="141"/>
    </row>
    <row r="183" spans="1:12" x14ac:dyDescent="0.2">
      <c r="A183" s="140"/>
      <c r="B183" s="47">
        <v>63</v>
      </c>
      <c r="C183" s="146"/>
      <c r="D183" s="160">
        <v>3</v>
      </c>
      <c r="E183" s="188" t="s">
        <v>90</v>
      </c>
      <c r="F183" s="164"/>
      <c r="G183" s="146"/>
      <c r="H183" s="146"/>
      <c r="J183" s="71" t="s">
        <v>12</v>
      </c>
      <c r="K183" s="154">
        <f>+P!F37</f>
        <v>0</v>
      </c>
      <c r="L183" s="141"/>
    </row>
    <row r="184" spans="1:12" x14ac:dyDescent="0.2">
      <c r="A184" s="140"/>
      <c r="B184" s="47"/>
      <c r="C184" s="146"/>
      <c r="D184" s="160"/>
      <c r="E184" s="188"/>
      <c r="F184" s="164"/>
      <c r="G184" s="146"/>
      <c r="H184" s="146"/>
      <c r="J184" s="31"/>
      <c r="L184" s="141"/>
    </row>
    <row r="185" spans="1:12" x14ac:dyDescent="0.2">
      <c r="A185" s="140"/>
      <c r="B185" s="47"/>
      <c r="C185" s="146"/>
      <c r="D185" s="160">
        <v>4</v>
      </c>
      <c r="E185" s="188" t="s">
        <v>91</v>
      </c>
      <c r="F185" s="164"/>
      <c r="G185" s="146"/>
      <c r="H185" s="146"/>
      <c r="J185" s="31" t="s">
        <v>267</v>
      </c>
      <c r="L185" s="141"/>
    </row>
    <row r="186" spans="1:12" x14ac:dyDescent="0.2">
      <c r="A186" s="140"/>
      <c r="B186" s="47"/>
      <c r="C186" s="146"/>
      <c r="D186" s="160"/>
      <c r="E186" s="188"/>
      <c r="F186" s="164"/>
      <c r="G186" s="146"/>
      <c r="H186" s="146"/>
      <c r="J186" s="31"/>
      <c r="L186" s="141"/>
    </row>
    <row r="187" spans="1:12" x14ac:dyDescent="0.2">
      <c r="A187" s="140"/>
      <c r="B187" s="47">
        <v>66</v>
      </c>
      <c r="C187" s="146"/>
      <c r="D187" s="160">
        <v>5</v>
      </c>
      <c r="E187" s="188" t="s">
        <v>92</v>
      </c>
      <c r="F187" s="164"/>
      <c r="G187" s="146"/>
      <c r="H187" s="146"/>
      <c r="J187" s="31" t="s">
        <v>267</v>
      </c>
      <c r="L187" s="141"/>
    </row>
    <row r="188" spans="1:12" x14ac:dyDescent="0.2">
      <c r="A188" s="140"/>
      <c r="B188" s="47"/>
      <c r="C188" s="146"/>
      <c r="D188" s="160"/>
      <c r="E188" s="188"/>
      <c r="F188" s="164"/>
      <c r="G188" s="146"/>
      <c r="H188" s="146"/>
      <c r="J188" s="31"/>
      <c r="L188" s="141"/>
    </row>
    <row r="189" spans="1:12" x14ac:dyDescent="0.2">
      <c r="A189" s="140"/>
      <c r="B189" s="47">
        <v>67</v>
      </c>
      <c r="C189" s="146"/>
      <c r="D189" s="160">
        <v>6</v>
      </c>
      <c r="E189" s="188" t="s">
        <v>93</v>
      </c>
      <c r="F189" s="164"/>
      <c r="G189" s="146"/>
      <c r="H189" s="146"/>
      <c r="J189" s="71" t="s">
        <v>12</v>
      </c>
      <c r="K189" s="154">
        <f>+P!F40</f>
        <v>0</v>
      </c>
      <c r="L189" s="141"/>
    </row>
    <row r="190" spans="1:12" x14ac:dyDescent="0.2">
      <c r="A190" s="140"/>
      <c r="B190" s="47"/>
      <c r="C190" s="146"/>
      <c r="D190" s="160"/>
      <c r="E190" s="188"/>
      <c r="F190" s="164"/>
      <c r="G190" s="146"/>
      <c r="H190" s="146"/>
      <c r="J190" s="31"/>
      <c r="L190" s="141"/>
    </row>
    <row r="191" spans="1:12" x14ac:dyDescent="0.2">
      <c r="A191" s="140"/>
      <c r="B191" s="47">
        <v>68</v>
      </c>
      <c r="C191" s="146"/>
      <c r="D191" s="160">
        <v>7</v>
      </c>
      <c r="E191" s="188" t="s">
        <v>94</v>
      </c>
      <c r="F191" s="164"/>
      <c r="G191" s="146"/>
      <c r="H191" s="146"/>
      <c r="J191" s="71" t="s">
        <v>12</v>
      </c>
      <c r="K191" s="154">
        <f>+P!F41</f>
        <v>0</v>
      </c>
      <c r="L191" s="141"/>
    </row>
    <row r="192" spans="1:12" x14ac:dyDescent="0.2">
      <c r="A192" s="140"/>
      <c r="B192" s="47"/>
      <c r="C192" s="146"/>
      <c r="D192" s="160"/>
      <c r="E192" s="188"/>
      <c r="F192" s="164"/>
      <c r="G192" s="146"/>
      <c r="H192" s="146"/>
      <c r="J192" s="31"/>
      <c r="L192" s="141"/>
    </row>
    <row r="193" spans="1:12" x14ac:dyDescent="0.2">
      <c r="A193" s="140"/>
      <c r="B193" s="47">
        <v>69</v>
      </c>
      <c r="C193" s="146"/>
      <c r="D193" s="160">
        <v>8</v>
      </c>
      <c r="E193" s="188" t="s">
        <v>95</v>
      </c>
      <c r="F193" s="164"/>
      <c r="G193" s="146"/>
      <c r="H193" s="146"/>
      <c r="J193" s="31" t="s">
        <v>267</v>
      </c>
      <c r="K193" s="154">
        <f>P!F42</f>
        <v>0</v>
      </c>
      <c r="L193" s="141"/>
    </row>
    <row r="194" spans="1:12" x14ac:dyDescent="0.2">
      <c r="A194" s="140"/>
      <c r="B194" s="47"/>
      <c r="C194" s="146"/>
      <c r="D194" s="160"/>
      <c r="E194" s="188"/>
      <c r="F194" s="164"/>
      <c r="G194" s="146"/>
      <c r="H194" s="146"/>
      <c r="J194" s="31"/>
      <c r="L194" s="141"/>
    </row>
    <row r="195" spans="1:12" x14ac:dyDescent="0.2">
      <c r="A195" s="140"/>
      <c r="B195" s="47">
        <v>70</v>
      </c>
      <c r="C195" s="146"/>
      <c r="D195" s="160">
        <v>9</v>
      </c>
      <c r="E195" s="188" t="s">
        <v>96</v>
      </c>
      <c r="F195" s="164"/>
      <c r="G195" s="146"/>
      <c r="H195" s="146"/>
      <c r="J195" s="71" t="s">
        <v>12</v>
      </c>
      <c r="K195" s="154">
        <f>+P!F43</f>
        <v>4977184.2299999977</v>
      </c>
      <c r="L195" s="141"/>
    </row>
    <row r="196" spans="1:12" x14ac:dyDescent="0.2">
      <c r="A196" s="140"/>
      <c r="B196" s="47"/>
      <c r="C196" s="146"/>
      <c r="D196" s="160"/>
      <c r="E196" s="188"/>
      <c r="F196" s="164"/>
      <c r="G196" s="146"/>
      <c r="H196" s="146"/>
      <c r="J196" s="31"/>
      <c r="L196" s="141"/>
    </row>
    <row r="197" spans="1:12" x14ac:dyDescent="0.2">
      <c r="A197" s="140"/>
      <c r="B197" s="47">
        <v>71</v>
      </c>
      <c r="C197" s="146"/>
      <c r="D197" s="160">
        <v>10</v>
      </c>
      <c r="E197" s="188" t="s">
        <v>97</v>
      </c>
      <c r="F197" s="164"/>
      <c r="G197" s="146"/>
      <c r="H197" s="146"/>
      <c r="J197" s="31"/>
      <c r="K197" s="154">
        <f>K202-K203</f>
        <v>12966812.050000001</v>
      </c>
      <c r="L197" s="141"/>
    </row>
    <row r="198" spans="1:12" x14ac:dyDescent="0.2">
      <c r="A198" s="140"/>
      <c r="B198" s="47"/>
      <c r="C198" s="146"/>
      <c r="D198" s="160"/>
      <c r="E198" s="188"/>
      <c r="F198" s="164"/>
      <c r="G198" s="146"/>
      <c r="H198" s="146"/>
      <c r="J198" s="31"/>
      <c r="L198" s="141"/>
    </row>
    <row r="199" spans="1:12" x14ac:dyDescent="0.2">
      <c r="A199" s="140"/>
      <c r="B199" s="47">
        <v>72</v>
      </c>
      <c r="C199" s="146"/>
      <c r="L199" s="141"/>
    </row>
    <row r="200" spans="1:12" x14ac:dyDescent="0.2">
      <c r="A200" s="140"/>
      <c r="B200" s="47"/>
      <c r="C200" s="146"/>
      <c r="E200" s="197" t="s">
        <v>275</v>
      </c>
      <c r="F200" s="65" t="s">
        <v>276</v>
      </c>
      <c r="J200" s="71" t="s">
        <v>12</v>
      </c>
      <c r="K200" s="154">
        <f>'R'!E29</f>
        <v>14946347</v>
      </c>
      <c r="L200" s="141"/>
    </row>
    <row r="201" spans="1:12" x14ac:dyDescent="0.2">
      <c r="A201" s="140"/>
      <c r="B201" s="47">
        <v>73</v>
      </c>
      <c r="C201" s="146"/>
      <c r="E201" s="197" t="s">
        <v>275</v>
      </c>
      <c r="F201" s="65" t="s">
        <v>277</v>
      </c>
      <c r="J201" s="71" t="s">
        <v>12</v>
      </c>
      <c r="K201" s="154">
        <v>308726</v>
      </c>
      <c r="L201" s="141"/>
    </row>
    <row r="202" spans="1:12" x14ac:dyDescent="0.2">
      <c r="A202" s="140"/>
      <c r="B202" s="47"/>
      <c r="C202" s="146"/>
      <c r="E202" s="197" t="s">
        <v>275</v>
      </c>
      <c r="F202" s="65" t="s">
        <v>126</v>
      </c>
      <c r="J202" s="71" t="s">
        <v>12</v>
      </c>
      <c r="K202" s="178">
        <f>SUM(K200:K201)</f>
        <v>15255073</v>
      </c>
      <c r="L202" s="141"/>
    </row>
    <row r="203" spans="1:12" x14ac:dyDescent="0.2">
      <c r="A203" s="140"/>
      <c r="B203" s="47">
        <v>74</v>
      </c>
      <c r="C203" s="146"/>
      <c r="E203" s="197" t="s">
        <v>275</v>
      </c>
      <c r="F203" s="65" t="s">
        <v>278</v>
      </c>
      <c r="J203" s="71" t="s">
        <v>12</v>
      </c>
      <c r="K203" s="178">
        <f>+K202*0.15</f>
        <v>2288260.9499999997</v>
      </c>
      <c r="L203" s="141"/>
    </row>
    <row r="204" spans="1:12" x14ac:dyDescent="0.2">
      <c r="A204" s="140"/>
      <c r="B204" s="47"/>
      <c r="C204" s="146"/>
      <c r="L204" s="141"/>
    </row>
    <row r="205" spans="1:12" x14ac:dyDescent="0.2">
      <c r="A205" s="140"/>
      <c r="B205" s="47">
        <v>75</v>
      </c>
      <c r="C205" s="146"/>
      <c r="L205" s="141"/>
    </row>
    <row r="206" spans="1:12" ht="15.75" x14ac:dyDescent="0.2">
      <c r="A206" s="140"/>
      <c r="B206" s="47"/>
      <c r="C206" s="146"/>
      <c r="D206" s="278"/>
      <c r="E206" s="143" t="s">
        <v>280</v>
      </c>
      <c r="L206" s="141"/>
    </row>
    <row r="207" spans="1:12" x14ac:dyDescent="0.2">
      <c r="A207" s="140"/>
      <c r="L207" s="141"/>
    </row>
    <row r="208" spans="1:12" x14ac:dyDescent="0.2">
      <c r="A208" s="140"/>
      <c r="D208" s="146"/>
      <c r="E208" s="146" t="s">
        <v>281</v>
      </c>
      <c r="L208" s="141"/>
    </row>
    <row r="209" spans="1:12" x14ac:dyDescent="0.2">
      <c r="A209" s="140"/>
      <c r="D209" s="146" t="s">
        <v>282</v>
      </c>
      <c r="E209" s="146"/>
      <c r="L209" s="141"/>
    </row>
    <row r="210" spans="1:12" x14ac:dyDescent="0.2">
      <c r="A210" s="140"/>
      <c r="D210" s="146" t="s">
        <v>283</v>
      </c>
      <c r="L210" s="141"/>
    </row>
    <row r="211" spans="1:12" x14ac:dyDescent="0.2">
      <c r="A211" s="140"/>
      <c r="D211" s="146" t="s">
        <v>284</v>
      </c>
      <c r="E211" s="146"/>
      <c r="L211" s="141"/>
    </row>
    <row r="212" spans="1:12" x14ac:dyDescent="0.2">
      <c r="A212" s="140"/>
      <c r="L212" s="141"/>
    </row>
    <row r="213" spans="1:12" x14ac:dyDescent="0.2">
      <c r="A213" s="140"/>
      <c r="D213" s="97"/>
      <c r="E213" s="97"/>
      <c r="F213" s="97"/>
      <c r="G213" s="97"/>
      <c r="H213" s="97"/>
      <c r="L213" s="141"/>
    </row>
    <row r="214" spans="1:12" ht="15.75" x14ac:dyDescent="0.2">
      <c r="A214" s="140"/>
      <c r="C214" s="278" t="s">
        <v>279</v>
      </c>
      <c r="D214" s="97"/>
      <c r="E214" s="97"/>
      <c r="F214" s="97"/>
      <c r="G214" s="97"/>
      <c r="H214" s="97"/>
      <c r="L214" s="141"/>
    </row>
    <row r="215" spans="1:12" x14ac:dyDescent="0.2">
      <c r="A215" s="140"/>
      <c r="B215" s="323" t="s">
        <v>546</v>
      </c>
      <c r="C215"/>
      <c r="D215" s="323"/>
      <c r="E215" s="323"/>
      <c r="F215" s="323"/>
      <c r="G215" s="323"/>
      <c r="H215" s="323"/>
      <c r="L215" s="141"/>
    </row>
    <row r="216" spans="1:12" x14ac:dyDescent="0.2">
      <c r="A216" s="140"/>
      <c r="B216" s="323" t="s">
        <v>547</v>
      </c>
      <c r="C216"/>
      <c r="D216"/>
      <c r="E216"/>
      <c r="F216"/>
      <c r="G216"/>
      <c r="H216"/>
      <c r="L216" s="141"/>
    </row>
    <row r="217" spans="1:12" x14ac:dyDescent="0.2">
      <c r="A217" s="140"/>
      <c r="B217" s="323" t="s">
        <v>548</v>
      </c>
      <c r="C217"/>
      <c r="D217"/>
      <c r="E217"/>
      <c r="F217"/>
      <c r="G217"/>
      <c r="H217"/>
      <c r="L217" s="141"/>
    </row>
    <row r="218" spans="1:12" x14ac:dyDescent="0.2">
      <c r="A218" s="140"/>
      <c r="L218" s="141"/>
    </row>
    <row r="219" spans="1:12" x14ac:dyDescent="0.2">
      <c r="A219" s="140"/>
      <c r="L219" s="141"/>
    </row>
    <row r="220" spans="1:12" x14ac:dyDescent="0.2">
      <c r="A220" s="140"/>
      <c r="L220" s="141"/>
    </row>
    <row r="221" spans="1:12" ht="15" x14ac:dyDescent="0.2">
      <c r="A221" s="140"/>
      <c r="C221" s="97" t="s">
        <v>515</v>
      </c>
      <c r="H221" s="376" t="s">
        <v>285</v>
      </c>
      <c r="I221" s="376"/>
      <c r="J221" s="376"/>
      <c r="K221" s="376"/>
      <c r="L221" s="141"/>
    </row>
    <row r="222" spans="1:12" ht="15" x14ac:dyDescent="0.2">
      <c r="A222" s="140"/>
      <c r="C222" s="97"/>
      <c r="H222" s="198"/>
      <c r="I222" s="198"/>
      <c r="J222" s="198"/>
      <c r="K222" s="199"/>
      <c r="L222" s="141"/>
    </row>
    <row r="223" spans="1:12" ht="15" x14ac:dyDescent="0.2">
      <c r="A223" s="140"/>
      <c r="C223" s="31" t="s">
        <v>516</v>
      </c>
      <c r="H223" s="387" t="s">
        <v>485</v>
      </c>
      <c r="I223" s="387"/>
      <c r="J223" s="387"/>
      <c r="K223" s="387"/>
      <c r="L223" s="141"/>
    </row>
    <row r="224" spans="1:12" ht="15" x14ac:dyDescent="0.2">
      <c r="A224" s="140"/>
      <c r="H224" s="200"/>
      <c r="I224" s="200"/>
      <c r="J224" s="200"/>
      <c r="K224" s="200"/>
      <c r="L224" s="141"/>
    </row>
    <row r="225" spans="1:12" ht="15" x14ac:dyDescent="0.2">
      <c r="A225" s="140"/>
      <c r="H225" s="200"/>
      <c r="I225" s="200"/>
      <c r="J225" s="200"/>
      <c r="K225" s="200"/>
      <c r="L225" s="141"/>
    </row>
    <row r="226" spans="1:12" ht="15" x14ac:dyDescent="0.2">
      <c r="A226" s="140"/>
      <c r="H226" s="200"/>
      <c r="I226" s="200"/>
      <c r="J226" s="200"/>
      <c r="K226" s="200"/>
      <c r="L226" s="141"/>
    </row>
    <row r="227" spans="1:12" ht="15" x14ac:dyDescent="0.2">
      <c r="A227" s="140"/>
      <c r="H227" s="200"/>
      <c r="I227" s="200"/>
      <c r="J227" s="200"/>
      <c r="K227" s="200"/>
      <c r="L227" s="141"/>
    </row>
    <row r="228" spans="1:12" ht="15" x14ac:dyDescent="0.2">
      <c r="A228" s="140"/>
      <c r="H228" s="200"/>
      <c r="I228" s="200"/>
      <c r="J228" s="200"/>
      <c r="K228" s="200"/>
      <c r="L228" s="141"/>
    </row>
    <row r="229" spans="1:12" ht="15" x14ac:dyDescent="0.2">
      <c r="A229" s="140"/>
      <c r="H229" s="200"/>
      <c r="I229" s="200"/>
      <c r="J229" s="200"/>
      <c r="K229" s="200"/>
      <c r="L229" s="141"/>
    </row>
    <row r="230" spans="1:12" ht="13.5" thickBot="1" x14ac:dyDescent="0.25">
      <c r="A230" s="140"/>
      <c r="D230" s="203"/>
      <c r="E230" s="203"/>
      <c r="F230" s="203"/>
      <c r="G230" s="203"/>
      <c r="H230" s="203"/>
      <c r="I230" s="203"/>
      <c r="J230" s="203"/>
      <c r="K230" s="204"/>
      <c r="L230" s="141"/>
    </row>
    <row r="231" spans="1:12" ht="13.5" thickTop="1" x14ac:dyDescent="0.2">
      <c r="A231" s="140"/>
      <c r="L231" s="141"/>
    </row>
    <row r="232" spans="1:12" x14ac:dyDescent="0.2">
      <c r="A232" s="140"/>
      <c r="L232" s="141"/>
    </row>
    <row r="233" spans="1:12" x14ac:dyDescent="0.2">
      <c r="A233" s="140"/>
      <c r="L233" s="141"/>
    </row>
    <row r="234" spans="1:12" x14ac:dyDescent="0.2">
      <c r="A234" s="140"/>
      <c r="L234" s="141"/>
    </row>
    <row r="235" spans="1:12" x14ac:dyDescent="0.2">
      <c r="A235" s="140"/>
      <c r="L235" s="141"/>
    </row>
    <row r="236" spans="1:12" x14ac:dyDescent="0.2">
      <c r="A236" s="140"/>
      <c r="L236" s="141"/>
    </row>
    <row r="237" spans="1:12" x14ac:dyDescent="0.2">
      <c r="A237" s="140"/>
      <c r="L237" s="141"/>
    </row>
    <row r="238" spans="1:12" ht="13.5" thickBot="1" x14ac:dyDescent="0.25">
      <c r="A238" s="201"/>
      <c r="B238" s="202"/>
      <c r="C238" s="203"/>
      <c r="L238" s="205"/>
    </row>
    <row r="239" spans="1:12" ht="13.5" thickTop="1" x14ac:dyDescent="0.2"/>
  </sheetData>
  <mergeCells count="11">
    <mergeCell ref="H223:K223"/>
    <mergeCell ref="H221:K221"/>
    <mergeCell ref="A4:L4"/>
    <mergeCell ref="C6:D6"/>
    <mergeCell ref="E131:F131"/>
    <mergeCell ref="E132:F132"/>
    <mergeCell ref="E137:F137"/>
    <mergeCell ref="E40:F40"/>
    <mergeCell ref="E41:F41"/>
    <mergeCell ref="E46:F46"/>
    <mergeCell ref="G52:H52"/>
  </mergeCells>
  <phoneticPr fontId="6" type="noConversion"/>
  <pageMargins left="1.1417322834645669" right="0.35433070866141736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36"/>
  <sheetViews>
    <sheetView workbookViewId="0">
      <selection activeCell="D46" sqref="D46"/>
    </sheetView>
  </sheetViews>
  <sheetFormatPr defaultRowHeight="12.75" x14ac:dyDescent="0.2"/>
  <cols>
    <col min="1" max="1" width="9.140625" style="31"/>
    <col min="2" max="2" width="5.85546875" style="31" customWidth="1"/>
    <col min="3" max="3" width="15.28515625" style="31" bestFit="1" customWidth="1"/>
    <col min="4" max="4" width="7.5703125" style="31" customWidth="1"/>
    <col min="5" max="6" width="10.28515625" style="31" customWidth="1"/>
    <col min="7" max="7" width="8.7109375" style="31" bestFit="1" customWidth="1"/>
    <col min="8" max="8" width="9" style="31" customWidth="1"/>
    <col min="9" max="16384" width="9.140625" style="31"/>
  </cols>
  <sheetData>
    <row r="1" spans="2:9" x14ac:dyDescent="0.2">
      <c r="B1" s="391" t="s">
        <v>467</v>
      </c>
      <c r="C1" s="391"/>
      <c r="D1" s="391"/>
    </row>
    <row r="2" spans="2:9" x14ac:dyDescent="0.2">
      <c r="B2" s="392" t="s">
        <v>527</v>
      </c>
      <c r="C2" s="392"/>
      <c r="D2" s="392"/>
      <c r="E2" s="392"/>
      <c r="F2" s="392"/>
      <c r="G2" s="392"/>
      <c r="H2" s="206"/>
      <c r="I2" s="206"/>
    </row>
    <row r="3" spans="2:9" ht="9" customHeight="1" x14ac:dyDescent="0.2">
      <c r="C3" s="35"/>
      <c r="D3" s="35"/>
      <c r="E3" s="35"/>
      <c r="F3" s="35"/>
      <c r="G3" s="35"/>
      <c r="H3" s="35"/>
      <c r="I3" s="35"/>
    </row>
    <row r="4" spans="2:9" ht="10.5" customHeight="1" x14ac:dyDescent="0.2">
      <c r="B4" s="207"/>
      <c r="C4" s="208"/>
      <c r="D4" s="208"/>
      <c r="E4" s="209" t="s">
        <v>288</v>
      </c>
      <c r="F4" s="208"/>
      <c r="G4" s="208"/>
      <c r="H4" s="209" t="s">
        <v>288</v>
      </c>
      <c r="I4" s="35"/>
    </row>
    <row r="5" spans="2:9" ht="11.25" customHeight="1" x14ac:dyDescent="0.2">
      <c r="B5" s="210" t="s">
        <v>18</v>
      </c>
      <c r="C5" s="211" t="s">
        <v>157</v>
      </c>
      <c r="D5" s="210" t="s">
        <v>289</v>
      </c>
      <c r="E5" s="212"/>
      <c r="F5" s="210" t="s">
        <v>290</v>
      </c>
      <c r="G5" s="210" t="s">
        <v>291</v>
      </c>
      <c r="H5" s="212"/>
    </row>
    <row r="6" spans="2:9" ht="10.5" customHeight="1" x14ac:dyDescent="0.2">
      <c r="B6" s="213"/>
      <c r="C6" s="213"/>
      <c r="D6" s="213"/>
      <c r="E6" s="214" t="s">
        <v>528</v>
      </c>
      <c r="F6" s="213"/>
      <c r="G6" s="213"/>
      <c r="H6" s="214" t="s">
        <v>529</v>
      </c>
    </row>
    <row r="7" spans="2:9" x14ac:dyDescent="0.2">
      <c r="B7" s="215">
        <v>1</v>
      </c>
      <c r="C7" s="216" t="s">
        <v>52</v>
      </c>
      <c r="D7" s="168"/>
      <c r="E7" s="168"/>
      <c r="F7" s="168"/>
      <c r="G7" s="168"/>
      <c r="H7" s="217">
        <v>0</v>
      </c>
    </row>
    <row r="8" spans="2:9" x14ac:dyDescent="0.2">
      <c r="B8" s="215">
        <v>2</v>
      </c>
      <c r="C8" s="216" t="s">
        <v>292</v>
      </c>
      <c r="D8" s="168"/>
      <c r="E8" s="192"/>
      <c r="F8" s="168"/>
      <c r="G8" s="168"/>
      <c r="H8" s="217">
        <v>0</v>
      </c>
    </row>
    <row r="9" spans="2:9" x14ac:dyDescent="0.2">
      <c r="B9" s="215">
        <v>3</v>
      </c>
      <c r="C9" s="216" t="s">
        <v>270</v>
      </c>
      <c r="D9" s="168">
        <v>1</v>
      </c>
      <c r="E9" s="192">
        <v>2180316</v>
      </c>
      <c r="F9" s="192">
        <v>466735</v>
      </c>
      <c r="G9" s="192"/>
      <c r="H9" s="192">
        <f>E9+F9-G9</f>
        <v>2647051</v>
      </c>
    </row>
    <row r="10" spans="2:9" x14ac:dyDescent="0.2">
      <c r="B10" s="215">
        <v>4</v>
      </c>
      <c r="C10" s="216" t="s">
        <v>293</v>
      </c>
      <c r="D10" s="168">
        <v>1</v>
      </c>
      <c r="E10" s="192">
        <f>3515200-703040</f>
        <v>2812160</v>
      </c>
      <c r="F10" s="192"/>
      <c r="G10" s="168"/>
      <c r="H10" s="192">
        <f>E10+F10-G10</f>
        <v>2812160</v>
      </c>
    </row>
    <row r="11" spans="2:9" x14ac:dyDescent="0.2">
      <c r="B11" s="167"/>
      <c r="C11" s="218" t="s">
        <v>165</v>
      </c>
      <c r="D11" s="219"/>
      <c r="E11" s="219">
        <f>SUM(E8:E10)</f>
        <v>4992476</v>
      </c>
      <c r="F11" s="219">
        <f>SUM(F8:F10)</f>
        <v>466735</v>
      </c>
      <c r="G11" s="168">
        <f>SUM(G8:G10)</f>
        <v>0</v>
      </c>
      <c r="H11" s="219">
        <f>SUM(H7:H10)</f>
        <v>5459211</v>
      </c>
    </row>
    <row r="12" spans="2:9" ht="10.5" customHeight="1" x14ac:dyDescent="0.2">
      <c r="B12" s="16"/>
      <c r="C12" s="220"/>
      <c r="D12" s="221"/>
      <c r="E12" s="221"/>
      <c r="F12" s="221"/>
      <c r="G12" s="16"/>
      <c r="H12" s="222"/>
    </row>
    <row r="13" spans="2:9" x14ac:dyDescent="0.2">
      <c r="B13" s="392" t="s">
        <v>531</v>
      </c>
      <c r="C13" s="392"/>
      <c r="D13" s="392"/>
      <c r="E13" s="392"/>
      <c r="F13" s="392"/>
      <c r="G13" s="392"/>
    </row>
    <row r="14" spans="2:9" ht="8.25" customHeight="1" x14ac:dyDescent="0.2">
      <c r="B14" s="223"/>
      <c r="C14" s="223"/>
      <c r="D14" s="223"/>
      <c r="E14" s="223"/>
      <c r="F14" s="223"/>
      <c r="G14" s="223"/>
    </row>
    <row r="15" spans="2:9" ht="10.5" customHeight="1" x14ac:dyDescent="0.2">
      <c r="B15" s="224"/>
      <c r="C15" s="224"/>
      <c r="D15" s="224"/>
      <c r="E15" s="225" t="s">
        <v>288</v>
      </c>
      <c r="F15" s="224"/>
      <c r="G15" s="224"/>
      <c r="H15" s="209" t="s">
        <v>288</v>
      </c>
    </row>
    <row r="16" spans="2:9" ht="13.5" customHeight="1" x14ac:dyDescent="0.2">
      <c r="B16" s="226" t="s">
        <v>18</v>
      </c>
      <c r="C16" s="227" t="s">
        <v>157</v>
      </c>
      <c r="D16" s="226" t="s">
        <v>289</v>
      </c>
      <c r="E16" s="228"/>
      <c r="F16" s="226" t="s">
        <v>290</v>
      </c>
      <c r="G16" s="226" t="s">
        <v>291</v>
      </c>
      <c r="H16" s="212"/>
    </row>
    <row r="17" spans="2:8" ht="11.25" customHeight="1" x14ac:dyDescent="0.2">
      <c r="B17" s="229"/>
      <c r="C17" s="229"/>
      <c r="D17" s="229"/>
      <c r="E17" s="214" t="s">
        <v>528</v>
      </c>
      <c r="F17" s="213"/>
      <c r="G17" s="213"/>
      <c r="H17" s="214" t="s">
        <v>529</v>
      </c>
    </row>
    <row r="18" spans="2:8" x14ac:dyDescent="0.2">
      <c r="B18" s="215">
        <v>1</v>
      </c>
      <c r="C18" s="216" t="s">
        <v>52</v>
      </c>
      <c r="D18" s="217"/>
      <c r="E18" s="217">
        <v>0</v>
      </c>
      <c r="F18" s="217">
        <v>0</v>
      </c>
      <c r="G18" s="167"/>
      <c r="H18" s="217">
        <v>0</v>
      </c>
    </row>
    <row r="19" spans="2:8" x14ac:dyDescent="0.2">
      <c r="B19" s="215">
        <v>2</v>
      </c>
      <c r="C19" s="216" t="s">
        <v>292</v>
      </c>
      <c r="D19" s="167"/>
      <c r="E19" s="167"/>
      <c r="F19" s="167"/>
      <c r="G19" s="167"/>
      <c r="H19" s="217">
        <v>0</v>
      </c>
    </row>
    <row r="20" spans="2:8" x14ac:dyDescent="0.2">
      <c r="B20" s="215">
        <v>3</v>
      </c>
      <c r="C20" s="216" t="s">
        <v>294</v>
      </c>
      <c r="D20" s="167">
        <v>1</v>
      </c>
      <c r="E20" s="192">
        <f>H9</f>
        <v>2647051</v>
      </c>
      <c r="F20" s="192">
        <v>447192</v>
      </c>
      <c r="G20" s="230"/>
      <c r="H20" s="192">
        <f>E20+F20</f>
        <v>3094243</v>
      </c>
    </row>
    <row r="21" spans="2:8" x14ac:dyDescent="0.2">
      <c r="B21" s="215">
        <v>4</v>
      </c>
      <c r="C21" s="216" t="s">
        <v>293</v>
      </c>
      <c r="D21" s="167">
        <v>1</v>
      </c>
      <c r="E21" s="192">
        <f>H10</f>
        <v>2812160</v>
      </c>
      <c r="F21" s="192">
        <v>562432</v>
      </c>
      <c r="G21" s="168"/>
      <c r="H21" s="192">
        <f>E21+F21</f>
        <v>3374592</v>
      </c>
    </row>
    <row r="22" spans="2:8" x14ac:dyDescent="0.2">
      <c r="B22" s="167"/>
      <c r="C22" s="218" t="s">
        <v>165</v>
      </c>
      <c r="D22" s="219"/>
      <c r="E22" s="219">
        <f>SUM(E20:E21)</f>
        <v>5459211</v>
      </c>
      <c r="F22" s="219">
        <f>SUM(F20:F21)</f>
        <v>1009624</v>
      </c>
      <c r="G22" s="219">
        <f>SUM(G20:G21)</f>
        <v>0</v>
      </c>
      <c r="H22" s="219">
        <f>SUM(H20:H21)</f>
        <v>6468835</v>
      </c>
    </row>
    <row r="23" spans="2:8" ht="6" customHeight="1" x14ac:dyDescent="0.2">
      <c r="C23" s="231"/>
      <c r="D23" s="222"/>
      <c r="E23" s="222"/>
      <c r="F23" s="222"/>
      <c r="H23" s="222"/>
    </row>
    <row r="24" spans="2:8" x14ac:dyDescent="0.2">
      <c r="D24" s="232" t="s">
        <v>530</v>
      </c>
    </row>
    <row r="25" spans="2:8" ht="5.25" customHeight="1" x14ac:dyDescent="0.2"/>
    <row r="26" spans="2:8" ht="12.75" customHeight="1" x14ac:dyDescent="0.2">
      <c r="B26" s="207"/>
      <c r="C26" s="207"/>
      <c r="D26" s="209"/>
      <c r="E26" s="209" t="s">
        <v>288</v>
      </c>
      <c r="F26" s="207"/>
      <c r="G26" s="209"/>
      <c r="H26" s="209" t="s">
        <v>288</v>
      </c>
    </row>
    <row r="27" spans="2:8" ht="12.75" customHeight="1" x14ac:dyDescent="0.2">
      <c r="B27" s="210" t="s">
        <v>18</v>
      </c>
      <c r="C27" s="211" t="s">
        <v>157</v>
      </c>
      <c r="D27" s="210" t="s">
        <v>289</v>
      </c>
      <c r="E27" s="212"/>
      <c r="F27" s="210" t="s">
        <v>290</v>
      </c>
      <c r="G27" s="210" t="s">
        <v>291</v>
      </c>
      <c r="H27" s="212"/>
    </row>
    <row r="28" spans="2:8" ht="10.5" customHeight="1" x14ac:dyDescent="0.2">
      <c r="B28" s="213"/>
      <c r="C28" s="213"/>
      <c r="D28" s="213"/>
      <c r="E28" s="214" t="s">
        <v>528</v>
      </c>
      <c r="F28" s="213"/>
      <c r="G28" s="213"/>
      <c r="H28" s="214" t="s">
        <v>529</v>
      </c>
    </row>
    <row r="29" spans="2:8" x14ac:dyDescent="0.2">
      <c r="B29" s="215">
        <v>1</v>
      </c>
      <c r="C29" s="216" t="s">
        <v>52</v>
      </c>
      <c r="D29" s="217">
        <v>0</v>
      </c>
      <c r="E29" s="168"/>
      <c r="F29" s="217">
        <v>0</v>
      </c>
      <c r="G29" s="168"/>
      <c r="H29" s="217">
        <v>0</v>
      </c>
    </row>
    <row r="30" spans="2:8" x14ac:dyDescent="0.2">
      <c r="B30" s="215">
        <v>2</v>
      </c>
      <c r="C30" s="216" t="s">
        <v>292</v>
      </c>
      <c r="D30" s="168"/>
      <c r="E30" s="168"/>
      <c r="F30" s="168"/>
      <c r="G30" s="168"/>
      <c r="H30" s="217">
        <v>0</v>
      </c>
    </row>
    <row r="31" spans="2:8" x14ac:dyDescent="0.2">
      <c r="B31" s="215">
        <v>3</v>
      </c>
      <c r="C31" s="216" t="s">
        <v>294</v>
      </c>
      <c r="D31" s="168">
        <v>1</v>
      </c>
      <c r="E31" s="193">
        <f>E9</f>
        <v>2180316</v>
      </c>
      <c r="F31" s="193">
        <f>F9</f>
        <v>466735</v>
      </c>
      <c r="G31" s="234">
        <f>F20</f>
        <v>447192</v>
      </c>
      <c r="H31" s="217">
        <f>E31+F31-G31</f>
        <v>2199859</v>
      </c>
    </row>
    <row r="32" spans="2:8" x14ac:dyDescent="0.2">
      <c r="B32" s="215">
        <v>4</v>
      </c>
      <c r="C32" s="216" t="s">
        <v>293</v>
      </c>
      <c r="D32" s="168">
        <v>1</v>
      </c>
      <c r="E32" s="193">
        <f>E10</f>
        <v>2812160</v>
      </c>
      <c r="F32" s="193">
        <f>F10</f>
        <v>0</v>
      </c>
      <c r="G32" s="234">
        <f>F21</f>
        <v>562432</v>
      </c>
      <c r="H32" s="217">
        <f>E32+F32-G32</f>
        <v>2249728</v>
      </c>
    </row>
    <row r="33" spans="2:11" x14ac:dyDescent="0.2">
      <c r="B33" s="94"/>
      <c r="C33" s="218" t="s">
        <v>165</v>
      </c>
      <c r="D33" s="219">
        <v>0</v>
      </c>
      <c r="E33" s="219">
        <f>SUM(E29:E32)</f>
        <v>4992476</v>
      </c>
      <c r="F33" s="219">
        <f t="shared" ref="F33:H33" si="0">SUM(F29:F32)</f>
        <v>466735</v>
      </c>
      <c r="G33" s="219">
        <f t="shared" si="0"/>
        <v>1009624</v>
      </c>
      <c r="H33" s="219">
        <f t="shared" si="0"/>
        <v>4449587</v>
      </c>
      <c r="I33" s="48"/>
      <c r="J33" s="48"/>
      <c r="K33" s="233"/>
    </row>
    <row r="34" spans="2:11" x14ac:dyDescent="0.2">
      <c r="I34" s="233"/>
    </row>
    <row r="35" spans="2:11" x14ac:dyDescent="0.2">
      <c r="G35" s="232" t="s">
        <v>295</v>
      </c>
    </row>
    <row r="36" spans="2:11" x14ac:dyDescent="0.2">
      <c r="G36" s="31" t="s">
        <v>468</v>
      </c>
    </row>
  </sheetData>
  <mergeCells count="3">
    <mergeCell ref="B1:D1"/>
    <mergeCell ref="B2:G2"/>
    <mergeCell ref="B13:G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KP</vt:lpstr>
      <vt:lpstr>A</vt:lpstr>
      <vt:lpstr>P</vt:lpstr>
      <vt:lpstr>R</vt:lpstr>
      <vt:lpstr>CF</vt:lpstr>
      <vt:lpstr>K</vt:lpstr>
      <vt:lpstr>1</vt:lpstr>
      <vt:lpstr>2</vt:lpstr>
      <vt:lpstr>aqt</vt:lpstr>
      <vt:lpstr>inv m</vt:lpstr>
      <vt:lpstr>inv a</vt:lpstr>
      <vt:lpstr>inv llogari bankare</vt:lpstr>
      <vt:lpstr>tr</vt:lpstr>
      <vt:lpstr>SH</vt:lpstr>
      <vt:lpstr>I</vt:lpstr>
    </vt:vector>
  </TitlesOfParts>
  <Company>A&amp;A Copy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A&amp;A Copy Center</dc:creator>
  <cp:lastModifiedBy>user</cp:lastModifiedBy>
  <cp:lastPrinted>2022-03-28T11:22:09Z</cp:lastPrinted>
  <dcterms:created xsi:type="dcterms:W3CDTF">2009-03-06T20:57:36Z</dcterms:created>
  <dcterms:modified xsi:type="dcterms:W3CDTF">2023-07-18T12:57:38Z</dcterms:modified>
</cp:coreProperties>
</file>