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0920" tabRatio="823"/>
  </bookViews>
  <sheets>
    <sheet name="Kop." sheetId="1" r:id="rId1"/>
    <sheet name="Aktivet" sheetId="4" r:id="rId2"/>
    <sheet name="Pasivet" sheetId="14" r:id="rId3"/>
    <sheet name="PASH" sheetId="15" r:id="rId4"/>
    <sheet name="Fluksi " sheetId="33" r:id="rId5"/>
    <sheet name="INVENTARI" sheetId="32" r:id="rId6"/>
    <sheet name="AAgj" sheetId="30" r:id="rId7"/>
    <sheet name="AMORTIZ" sheetId="31" r:id="rId8"/>
    <sheet name="Kapitali" sheetId="25" r:id="rId9"/>
    <sheet name="Klient Furnitor" sheetId="36" r:id="rId10"/>
    <sheet name="Shenimet Spjeguse" sheetId="35" r:id="rId11"/>
  </sheets>
  <externalReferences>
    <externalReference r:id="rId12"/>
  </externalReferences>
  <definedNames>
    <definedName name="_xlnm._FilterDatabase" localSheetId="5" hidden="1">INVENTARI!$A$6:$F$596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29" i="33"/>
  <c r="D18"/>
  <c r="F19" i="15"/>
  <c r="L479" i="35" l="1"/>
  <c r="F31" i="15"/>
  <c r="G154" i="30" l="1"/>
  <c r="C53" i="36"/>
  <c r="C103" l="1"/>
  <c r="M81" i="35"/>
  <c r="M80"/>
  <c r="F595" i="32" l="1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D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G36" i="15" l="1"/>
  <c r="G40" s="1"/>
  <c r="G35"/>
  <c r="G37" s="1"/>
  <c r="G16"/>
  <c r="L321" i="35"/>
  <c r="M77"/>
  <c r="M78"/>
  <c r="M79"/>
  <c r="K90"/>
  <c r="M90" s="1"/>
  <c r="M94" s="1"/>
  <c r="L370"/>
  <c r="L422"/>
  <c r="L430"/>
  <c r="L436"/>
  <c r="L465"/>
  <c r="L473" s="1"/>
  <c r="L475" s="1"/>
  <c r="L482"/>
  <c r="L484" l="1"/>
  <c r="M85"/>
  <c r="L439" l="1"/>
  <c r="G30" i="15"/>
  <c r="G21"/>
  <c r="F70" i="30" l="1"/>
  <c r="F40"/>
  <c r="F39"/>
  <c r="F38"/>
  <c r="F37"/>
  <c r="F36"/>
  <c r="F35"/>
  <c r="F154" l="1"/>
  <c r="H154"/>
  <c r="D16" i="33" l="1"/>
  <c r="D44"/>
  <c r="L492" i="35" s="1"/>
  <c r="D40" i="31" l="1"/>
  <c r="D27"/>
  <c r="F40" l="1"/>
  <c r="E40"/>
  <c r="G39"/>
  <c r="G38"/>
  <c r="G37"/>
  <c r="L247" i="35" s="1"/>
  <c r="G36" i="31"/>
  <c r="G35"/>
  <c r="G34"/>
  <c r="F27"/>
  <c r="E27"/>
  <c r="G26"/>
  <c r="G25"/>
  <c r="G24"/>
  <c r="G23"/>
  <c r="G22"/>
  <c r="G21"/>
  <c r="F14"/>
  <c r="E14"/>
  <c r="G13"/>
  <c r="G12"/>
  <c r="G11"/>
  <c r="G10"/>
  <c r="G9"/>
  <c r="G8"/>
  <c r="L245" i="35" l="1"/>
  <c r="D11" i="33"/>
  <c r="L499" i="35" s="1"/>
  <c r="L438"/>
  <c r="L246"/>
  <c r="G27" i="31"/>
  <c r="G40"/>
  <c r="G14"/>
  <c r="M5" i="25" l="1"/>
  <c r="M7"/>
  <c r="M8"/>
  <c r="M9"/>
  <c r="M10"/>
  <c r="M11"/>
  <c r="M12"/>
  <c r="M13"/>
  <c r="M14"/>
  <c r="M15"/>
  <c r="M17"/>
  <c r="M19"/>
  <c r="M21"/>
  <c r="M22"/>
  <c r="M23"/>
  <c r="M24"/>
  <c r="M25"/>
  <c r="M26"/>
  <c r="D6"/>
  <c r="D16" s="1"/>
  <c r="E6"/>
  <c r="E16" s="1"/>
  <c r="E18" s="1"/>
  <c r="E27" s="1"/>
  <c r="F6"/>
  <c r="F16" s="1"/>
  <c r="F18" s="1"/>
  <c r="F27" s="1"/>
  <c r="G6"/>
  <c r="G16" s="1"/>
  <c r="G18" s="1"/>
  <c r="G27" s="1"/>
  <c r="H6"/>
  <c r="H16" s="1"/>
  <c r="H18" s="1"/>
  <c r="H27" s="1"/>
  <c r="I6"/>
  <c r="I16" s="1"/>
  <c r="I18" s="1"/>
  <c r="I27" s="1"/>
  <c r="J6"/>
  <c r="J16" s="1"/>
  <c r="J18" s="1"/>
  <c r="K6"/>
  <c r="K16" s="1"/>
  <c r="K18" s="1"/>
  <c r="K27" s="1"/>
  <c r="L6"/>
  <c r="L16" s="1"/>
  <c r="L18" s="1"/>
  <c r="L27" s="1"/>
  <c r="C6"/>
  <c r="C16" s="1"/>
  <c r="C18" s="1"/>
  <c r="C27" s="1"/>
  <c r="G54" i="15"/>
  <c r="F54"/>
  <c r="F30"/>
  <c r="F21"/>
  <c r="M6" i="25" l="1"/>
  <c r="G48" i="15"/>
  <c r="G55" s="1"/>
  <c r="D18" i="25"/>
  <c r="M16"/>
  <c r="M18" l="1"/>
  <c r="D27"/>
  <c r="F11" i="15" l="1"/>
  <c r="L506" i="35" l="1"/>
  <c r="F596" i="32" l="1"/>
  <c r="L152" i="35" s="1"/>
  <c r="D17" i="33" l="1"/>
  <c r="L501" i="35" l="1"/>
  <c r="D33" i="33" l="1"/>
  <c r="D41" s="1"/>
  <c r="F16" i="15"/>
  <c r="F14" s="1"/>
  <c r="L437" i="35" s="1"/>
  <c r="L509" l="1"/>
  <c r="F35" i="15"/>
  <c r="F37" l="1"/>
  <c r="F36" s="1"/>
  <c r="F40" s="1"/>
  <c r="L445" i="35"/>
  <c r="L447" s="1"/>
  <c r="L448" s="1"/>
  <c r="F48" i="15" l="1"/>
  <c r="F55" s="1"/>
  <c r="J20" i="25"/>
  <c r="D7" i="33"/>
  <c r="D20" s="1"/>
  <c r="D43" s="1"/>
  <c r="L518" i="35" l="1"/>
  <c r="L519" s="1"/>
  <c r="L424"/>
  <c r="F49" i="14"/>
  <c r="M20" i="25"/>
  <c r="J27"/>
  <c r="M27" s="1"/>
  <c r="L498" i="35"/>
  <c r="L502" s="1"/>
  <c r="L248" l="1"/>
  <c r="F51" i="4"/>
  <c r="L507" i="35"/>
  <c r="L511" s="1"/>
  <c r="L513" s="1"/>
  <c r="D46" i="33" l="1"/>
</calcChain>
</file>

<file path=xl/sharedStrings.xml><?xml version="1.0" encoding="utf-8"?>
<sst xmlns="http://schemas.openxmlformats.org/spreadsheetml/2006/main" count="2601" uniqueCount="1342">
  <si>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</si>
  <si>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</si>
  <si>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</si>
  <si>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</si>
  <si>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</si>
  <si>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</si>
  <si>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</si>
  <si>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</si>
  <si>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</si>
  <si>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</si>
  <si>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</si>
  <si>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</si>
  <si>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</si>
  <si>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</si>
  <si>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</si>
  <si>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</si>
  <si>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</si>
  <si>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</si>
  <si>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</si>
  <si>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</si>
  <si>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</si>
  <si>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</si>
  <si>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</si>
  <si>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</si>
  <si>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</si>
  <si>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</si>
  <si>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</si>
  <si>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</si>
  <si>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</si>
  <si>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</si>
  <si>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</si>
  <si>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</si>
  <si>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</si>
  <si>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</si>
  <si>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</si>
  <si>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</si>
  <si>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</si>
  <si>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</si>
  <si>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</si>
  <si>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</si>
  <si>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</si>
  <si>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</si>
  <si>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</si>
  <si>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</si>
  <si>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</si>
  <si>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</si>
  <si>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</si>
  <si>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</si>
  <si>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</si>
  <si>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</si>
  <si>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</si>
  <si>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</si>
  <si>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</si>
  <si>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</si>
  <si>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</si>
  <si>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</si>
  <si>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</si>
  <si>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</si>
  <si>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</si>
  <si>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</si>
  <si>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</si>
  <si>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</si>
  <si>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</si>
  <si>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</si>
  <si>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</si>
  <si>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</si>
  <si>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</si>
  <si>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</si>
  <si>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</si>
  <si>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</si>
  <si>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</si>
  <si>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</si>
  <si>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</si>
  <si>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</si>
  <si>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</si>
  <si>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</si>
  <si>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</si>
  <si>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</si>
  <si>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</si>
  <si>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</si>
  <si>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</si>
  <si>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</si>
  <si>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</si>
  <si>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</si>
  <si>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</si>
  <si>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</si>
  <si>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</si>
  <si>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</si>
  <si>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</si>
  <si>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</si>
  <si>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</si>
  <si>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</si>
  <si>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</si>
  <si>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</si>
  <si>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</si>
  <si>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</si>
  <si>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</si>
  <si>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</si>
  <si>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</si>
  <si>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</si>
  <si>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</si>
  <si>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</si>
  <si>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</si>
  <si>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</si>
  <si>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</si>
  <si>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</si>
  <si>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</si>
  <si>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</si>
  <si>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</si>
  <si>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</si>
  <si>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</si>
  <si>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</si>
  <si>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</si>
  <si>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</si>
  <si>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</si>
  <si>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</si>
  <si>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</si>
  <si>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</si>
  <si>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</si>
  <si>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</si>
  <si>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</si>
  <si>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</si>
  <si>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</si>
  <si>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</si>
  <si>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</si>
  <si>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</si>
  <si>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</si>
  <si>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</si>
  <si>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</si>
  <si>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</si>
  <si>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</si>
  <si>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</si>
  <si>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</si>
  <si>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</si>
  <si>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</si>
  <si>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</si>
  <si>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</si>
  <si>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</si>
  <si>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</si>
  <si>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</si>
  <si>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</si>
  <si>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</si>
  <si>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</si>
  <si>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</si>
  <si>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</si>
  <si>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</si>
  <si>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</si>
  <si>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</si>
  <si>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</si>
  <si>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</si>
  <si>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</si>
  <si>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</si>
  <si>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</si>
  <si>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</si>
  <si>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</si>
  <si>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</si>
  <si>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</si>
  <si>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</si>
  <si>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</si>
  <si>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</si>
  <si>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</si>
  <si>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</si>
  <si>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</si>
  <si>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</si>
  <si>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</si>
  <si>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</si>
  <si>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</si>
  <si>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</si>
  <si>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</si>
  <si>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</si>
  <si>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</si>
  <si>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</si>
  <si>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</si>
  <si>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</si>
  <si>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</si>
  <si>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</si>
  <si>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</si>
  <si>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</si>
  <si>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</si>
  <si>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</si>
  <si>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</si>
  <si>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</si>
  <si>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</si>
  <si>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</si>
  <si>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</si>
  <si>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</si>
  <si>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</si>
  <si>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</si>
  <si>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</si>
  <si>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</si>
  <si>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</si>
  <si>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</si>
  <si>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</si>
  <si>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</si>
  <si>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</si>
  <si>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</si>
  <si>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</si>
  <si>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</si>
  <si>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</si>
  <si>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</si>
  <si>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</si>
  <si>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</si>
  <si>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</si>
  <si>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</si>
  <si>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</si>
  <si>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</si>
  <si>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</si>
  <si>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</si>
  <si>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</si>
  <si>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</si>
  <si>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</si>
  <si>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</si>
  <si>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</si>
  <si>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</si>
  <si>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</si>
  <si>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</si>
  <si>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</si>
  <si>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</si>
  <si>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</si>
  <si>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</si>
  <si>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</si>
  <si>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</si>
  <si>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</si>
  <si>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</si>
  <si>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</si>
  <si>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</si>
  <si>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</si>
  <si>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</si>
  <si>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</si>
  <si>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</si>
  <si>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</si>
  <si>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</si>
  <si>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</si>
  <si>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</si>
  <si>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</si>
  <si>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</si>
  <si>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</si>
  <si>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</si>
  <si>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</si>
  <si>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</si>
  <si>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</si>
  <si>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</si>
  <si>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</si>
  <si>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</si>
  <si>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</si>
  <si>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</si>
  <si>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</si>
  <si>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</si>
  <si>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</si>
  <si>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</si>
  <si>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</si>
  <si>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</si>
  <si>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</si>
  <si>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</si>
  <si>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</si>
  <si>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</si>
  <si>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</si>
  <si>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</si>
  <si>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</si>
  <si>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</si>
  <si>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</si>
  <si>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</si>
  <si>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</si>
  <si>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</si>
  <si>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</si>
  <si>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</si>
  <si>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</si>
  <si>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</si>
  <si>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Vlera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</si>
  <si>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</si>
  <si>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</si>
  <si>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</si>
  <si>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</si>
  <si>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</si>
  <si>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</si>
  <si>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</si>
  <si>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</si>
  <si>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</si>
  <si>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</si>
  <si>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</si>
  <si>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</si>
  <si>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</si>
  <si>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</si>
  <si>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</si>
  <si>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</si>
  <si>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</si>
  <si>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</si>
  <si>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</si>
  <si>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</si>
  <si>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</si>
  <si>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</si>
  <si>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</si>
  <si>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</si>
  <si>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</si>
  <si>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</si>
  <si>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</si>
  <si>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</si>
  <si>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</si>
  <si>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</si>
  <si>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</si>
  <si>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</si>
  <si>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</si>
  <si>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</si>
  <si>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</si>
  <si>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</si>
  <si>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</si>
  <si>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</si>
  <si>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</si>
  <si>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</si>
  <si>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</si>
  <si>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</si>
  <si>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</si>
  <si>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</si>
  <si>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</si>
  <si>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</si>
  <si>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</si>
  <si>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</si>
  <si>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</si>
  <si>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</si>
  <si>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</si>
  <si>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</si>
  <si>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</si>
  <si>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</si>
  <si>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</si>
  <si>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</si>
  <si>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</si>
  <si>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</si>
  <si>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</si>
  <si>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</si>
  <si>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</si>
  <si>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</si>
  <si>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</si>
  <si>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</si>
  <si>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</si>
  <si>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</si>
  <si>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</si>
  <si>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</si>
  <si>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</si>
  <si>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</si>
  <si>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</si>
  <si>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</si>
  <si>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</si>
  <si>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</si>
  <si>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</si>
  <si>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</si>
  <si>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</si>
  <si>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</si>
  <si>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</si>
  <si>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</si>
  <si>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</si>
  <si>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</si>
  <si>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</si>
  <si>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</si>
  <si>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</si>
  <si>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</si>
  <si>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</si>
  <si>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</si>
  <si>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</si>
  <si>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</si>
  <si>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</si>
  <si>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</si>
  <si>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</si>
  <si>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</si>
  <si>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</si>
  <si>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</si>
  <si>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</si>
  <si>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</si>
  <si>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</si>
  <si>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</si>
  <si>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</si>
  <si>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</si>
  <si>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</si>
  <si>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</si>
  <si>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</si>
  <si>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</si>
  <si>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</si>
  <si>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</si>
  <si>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</si>
  <si>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</si>
  <si>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</si>
  <si>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</si>
  <si>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</si>
  <si>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</si>
  <si>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</si>
  <si>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</si>
  <si>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</si>
  <si>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</si>
  <si>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</si>
  <si>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</si>
  <si>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</si>
  <si>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</si>
  <si>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</si>
  <si>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</si>
  <si>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</si>
  <si>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</si>
  <si>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</si>
  <si>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</si>
  <si>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</si>
  <si>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</si>
  <si>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</si>
  <si>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</si>
  <si>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</si>
  <si>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</si>
  <si>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</si>
  <si>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</si>
  <si>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</si>
  <si>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</si>
  <si>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</si>
  <si>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</si>
  <si>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</si>
  <si>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</si>
  <si>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</si>
  <si>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</si>
  <si>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</si>
  <si>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</si>
  <si>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</si>
  <si>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</si>
  <si>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</si>
  <si>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</si>
  <si>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</si>
  <si>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</si>
  <si>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</si>
  <si>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</si>
  <si>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</si>
  <si>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</si>
  <si>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</si>
  <si>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</si>
  <si>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</si>
  <si>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</si>
  <si>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</si>
  <si>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</si>
  <si>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</si>
  <si>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</si>
  <si>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</si>
  <si>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</si>
  <si>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</si>
  <si>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</si>
  <si>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</si>
  <si>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</si>
  <si>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</si>
  <si>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</si>
  <si>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</si>
  <si>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</si>
  <si>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</si>
  <si>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</si>
  <si>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</si>
  <si>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</si>
  <si>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</si>
  <si>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</si>
  <si>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</si>
  <si>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</si>
  <si>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</si>
  <si>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</si>
  <si>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</si>
  <si>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</si>
  <si>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</si>
  <si>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</si>
  <si>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</si>
  <si>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</si>
  <si>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</si>
  <si>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</si>
  <si>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</si>
  <si>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</si>
  <si>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</si>
  <si>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</si>
  <si>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</si>
  <si>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</si>
  <si>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</si>
  <si>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</si>
  <si>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</si>
  <si>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</si>
  <si>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</si>
  <si>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</si>
  <si>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</si>
  <si>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</si>
  <si>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</si>
  <si>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</si>
  <si>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</si>
  <si>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</si>
  <si>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Aktive te tjera financiare afatshkurtra</t>
  </si>
  <si>
    <t>Parapagime dhe shpenzime te shtyra</t>
  </si>
  <si>
    <t>Pasqyra   e   te   Ardhurave   dhe   Shpenzimeve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</si>
  <si>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</si>
  <si>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</si>
  <si>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</si>
  <si>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</si>
  <si>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Amortizimin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</si>
  <si>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</si>
  <si>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</si>
  <si>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</si>
  <si>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</si>
  <si>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</si>
  <si>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Tatim mbi fitimin i paguar</t>
  </si>
  <si>
    <t>Shuma e Faktoreve me influence Negative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</si>
  <si>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</si>
  <si>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</si>
  <si>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</si>
  <si>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</si>
  <si>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</si>
  <si>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</si>
  <si>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</si>
  <si>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</si>
  <si>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</si>
  <si>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</si>
  <si>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</si>
  <si>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</si>
  <si>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</si>
  <si>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</si>
  <si>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</si>
  <si>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</si>
  <si>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</si>
  <si>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</si>
  <si>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</si>
  <si>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</si>
  <si>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</si>
  <si>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</si>
  <si>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</si>
  <si>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</si>
  <si>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</si>
  <si>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</si>
  <si>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</si>
  <si>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</si>
  <si>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</si>
  <si>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</si>
  <si>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</si>
  <si>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</si>
  <si>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</si>
  <si>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</si>
  <si>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I N V E N T A R I   I  AKTIVEVE  A.GJ.</t>
  </si>
  <si>
    <t>Subjekti</t>
  </si>
  <si>
    <t>VERTIGO Sh.P.K</t>
  </si>
  <si>
    <t>NIPT-I</t>
  </si>
  <si>
    <t>K81309518O</t>
  </si>
  <si>
    <t>Aktiviteti</t>
  </si>
  <si>
    <t>Bar Restorant</t>
  </si>
  <si>
    <t>Adresa Vep.</t>
  </si>
  <si>
    <t>L.1 Rr. Currilave, Durres</t>
  </si>
  <si>
    <t>Artikulli</t>
  </si>
  <si>
    <t>Nj / M</t>
  </si>
  <si>
    <t>Sasia</t>
  </si>
  <si>
    <t>Kosto</t>
  </si>
  <si>
    <t>Amort. Akum</t>
  </si>
  <si>
    <t>Vlera Mbetur</t>
  </si>
  <si>
    <t>abonim televiziv</t>
  </si>
  <si>
    <t>cope</t>
  </si>
  <si>
    <t>decoder+aksesor</t>
  </si>
  <si>
    <t>aksesor dekoderi</t>
  </si>
  <si>
    <t>Dysheme pvc</t>
  </si>
  <si>
    <t>M2</t>
  </si>
  <si>
    <t>grila rest jash</t>
  </si>
  <si>
    <t>Inverter ashensori</t>
  </si>
  <si>
    <t>kondicionim i ajrit te lokalit</t>
  </si>
  <si>
    <t>kondicioner</t>
  </si>
  <si>
    <t>Kondicioner 3</t>
  </si>
  <si>
    <t>Ngrohese Me Gaz</t>
  </si>
  <si>
    <t>panele</t>
  </si>
  <si>
    <t>paisje audio</t>
  </si>
  <si>
    <t>Panele diellore</t>
  </si>
  <si>
    <t>pjata dhe luge</t>
  </si>
  <si>
    <t>tavan i varur</t>
  </si>
  <si>
    <t>tenda e barit</t>
  </si>
  <si>
    <t>Tenda e rest</t>
  </si>
  <si>
    <t>tharse elek</t>
  </si>
  <si>
    <t>Vetrate Firzarmonik</t>
  </si>
  <si>
    <t>Ashensor</t>
  </si>
  <si>
    <t>mjete pune</t>
  </si>
  <si>
    <t>Makineri Dhe Paisje Pune</t>
  </si>
  <si>
    <t>Mjete pune te ndryshme</t>
  </si>
  <si>
    <t>Mobije Dhe Paisje te Tjera</t>
  </si>
  <si>
    <t>akuarium</t>
  </si>
  <si>
    <t>Grila</t>
  </si>
  <si>
    <t>Grila1</t>
  </si>
  <si>
    <t>jastiqe</t>
  </si>
  <si>
    <t>Mobilje te ndryshme</t>
  </si>
  <si>
    <t>mobilje per barin tav. kollt</t>
  </si>
  <si>
    <t>Mobilje Te ndryshme per barin</t>
  </si>
  <si>
    <t>Ndricues 3.</t>
  </si>
  <si>
    <t>ndricues 4</t>
  </si>
  <si>
    <t>pasqyre</t>
  </si>
  <si>
    <t>Paisje Bari</t>
  </si>
  <si>
    <t>tapet 18m2</t>
  </si>
  <si>
    <t>Tapet 1</t>
  </si>
  <si>
    <t>tavoline muri</t>
  </si>
  <si>
    <t>tavoline</t>
  </si>
  <si>
    <t>vazo me lule plastike</t>
  </si>
  <si>
    <t>Kasa 1</t>
  </si>
  <si>
    <t>Kasa 2</t>
  </si>
  <si>
    <t>Kompjuter + aksesor</t>
  </si>
  <si>
    <t>kondicioner 2</t>
  </si>
  <si>
    <t>ndricues</t>
  </si>
  <si>
    <t>ndricues 2</t>
  </si>
  <si>
    <t>vazo me lule</t>
  </si>
  <si>
    <t>vetrate</t>
  </si>
  <si>
    <t>vetrata 2</t>
  </si>
  <si>
    <t>vetrat 3</t>
  </si>
  <si>
    <t>Rafte Metalike</t>
  </si>
  <si>
    <t>Divan Per Barin</t>
  </si>
  <si>
    <t>Akuarium I Madh</t>
  </si>
  <si>
    <t>Truall Per Shfrytezim</t>
  </si>
  <si>
    <t>Per Drejtimin e Shoqerise</t>
  </si>
  <si>
    <t>Filip Xharra</t>
  </si>
  <si>
    <t>Shoqeria_Vertigo_sh.p.k</t>
  </si>
  <si>
    <t>NIPTI__K81309518O__</t>
  </si>
  <si>
    <t>Gjendje</t>
  </si>
  <si>
    <t>Shtesa</t>
  </si>
  <si>
    <t>Pakesime</t>
  </si>
  <si>
    <t>Toka</t>
  </si>
  <si>
    <t>Ndertime</t>
  </si>
  <si>
    <t>Makineri,paisje</t>
  </si>
  <si>
    <t>Mobileri paisje Zyre E TE TJER</t>
  </si>
  <si>
    <t xml:space="preserve">             TOTALI</t>
  </si>
  <si>
    <t>Makineri,paisje,vegla</t>
  </si>
  <si>
    <t>Mobileri paisje Zyre</t>
  </si>
  <si>
    <t>Zyre</t>
  </si>
  <si>
    <t>Per shoqerine "Vertigo"sh.p.k</t>
  </si>
  <si>
    <t>Administratori</t>
  </si>
  <si>
    <t>Zgar Gatimi</t>
  </si>
  <si>
    <t>MAKINERI PER FTOHJE AJRI</t>
  </si>
  <si>
    <t>Serbator 5000Lt</t>
  </si>
  <si>
    <t>Telefon</t>
  </si>
  <si>
    <t>Tv</t>
  </si>
  <si>
    <t>Sobe me 2 Vatra</t>
  </si>
  <si>
    <t>Tavolina</t>
  </si>
  <si>
    <t>autovetur furgon</t>
  </si>
  <si>
    <t>Automjete</t>
  </si>
  <si>
    <t>Vertigo Sh.p.k</t>
  </si>
  <si>
    <t>L.1 Rr. Currilave</t>
  </si>
  <si>
    <t>DURRES</t>
  </si>
  <si>
    <t>Bar, Restorant, import, Export</t>
  </si>
  <si>
    <t>Po</t>
  </si>
  <si>
    <t>Jo</t>
  </si>
  <si>
    <t>Leke</t>
  </si>
  <si>
    <t>Njesi</t>
  </si>
  <si>
    <t>Sasi</t>
  </si>
  <si>
    <t xml:space="preserve">Cmim </t>
  </si>
  <si>
    <t>Intesa San Paolo</t>
  </si>
  <si>
    <t>Euro</t>
  </si>
  <si>
    <t>(   _Filip Xharra___  )</t>
  </si>
  <si>
    <t>(   _Albi Shehu____  )</t>
  </si>
  <si>
    <t>Shpz Te Tjera Plotesuese</t>
  </si>
  <si>
    <t>Amortizime</t>
  </si>
  <si>
    <t>Shitje Inventaresh</t>
  </si>
  <si>
    <t>Shitje Artikujsh</t>
  </si>
  <si>
    <t>licence per Audio</t>
  </si>
  <si>
    <t>Lavandino Napoleone Relax</t>
  </si>
  <si>
    <t>Poltrona + Pompa A Relax</t>
  </si>
  <si>
    <t>Poggapiedi Fusion</t>
  </si>
  <si>
    <t>Lampada Eta Beta Piede</t>
  </si>
  <si>
    <t>Carrello Tinture</t>
  </si>
  <si>
    <t>RREKLAMUS</t>
  </si>
  <si>
    <t>CARRELLO SERVICE PLUS GREEN C/PENNELLI</t>
  </si>
  <si>
    <t>ALPHA WEB START</t>
  </si>
  <si>
    <t>PAJISJE FISKALE</t>
  </si>
  <si>
    <t>PAJISJEFISK</t>
  </si>
  <si>
    <t>TAVOLINA</t>
  </si>
  <si>
    <t>PC</t>
  </si>
  <si>
    <t>TONERR</t>
  </si>
  <si>
    <t>Citroen Berligno Pune</t>
  </si>
  <si>
    <t>Barriera Protettiva Colore Baldarelli</t>
  </si>
  <si>
    <t>Decolorante in polvere non Volatile</t>
  </si>
  <si>
    <t>Carrello Maxxelle</t>
  </si>
  <si>
    <t>biORGANIC ECOLOGICAL HAIRSPRAY</t>
  </si>
  <si>
    <t>biORGANIC OIL GLAZE</t>
  </si>
  <si>
    <t>biORGANIC SHEEN SERUM</t>
  </si>
  <si>
    <t>biORGANIC STRAIGHTENING / CURLING CREAM GEL</t>
  </si>
  <si>
    <t>biORGANIC EXTREME GEL</t>
  </si>
  <si>
    <t>biORGANIC BLACK GEL</t>
  </si>
  <si>
    <t>biORGANIC GEL WAX</t>
  </si>
  <si>
    <t>biORGANIC MANIPULATOR</t>
  </si>
  <si>
    <t>biORGANIC MATT WAX</t>
  </si>
  <si>
    <t>biORGANIC MODELLING WAX</t>
  </si>
  <si>
    <t>biORGANIC SHAPER</t>
  </si>
  <si>
    <t>biORGANIC HAIRSPRAY</t>
  </si>
  <si>
    <t>Shampo Volume 1000 ml</t>
  </si>
  <si>
    <t>Elisir detossinante agli olli essenziale</t>
  </si>
  <si>
    <t>Lozione riattivante anticaduta 1</t>
  </si>
  <si>
    <t>Shampo detossinate anticaduta</t>
  </si>
  <si>
    <t>Lozione riattivante anticaduta 2</t>
  </si>
  <si>
    <t>Elisir rivittalizzante agli olli essenziale</t>
  </si>
  <si>
    <t>Permanente biologica forza unica agli amminoacidi della Cheratina</t>
  </si>
  <si>
    <t>Neutralizzante Biologico Senza Ossigeno a Oh Neutrp</t>
  </si>
  <si>
    <t>Gel Stirante Biologico capelli nat/Tratt/sensibili</t>
  </si>
  <si>
    <t>Gel Stirante Biologico capelli grossi/afro/etnici</t>
  </si>
  <si>
    <t>Crema Neutralizzante per gel stirante biologico</t>
  </si>
  <si>
    <t>MIRACLE ALL IN ONE Styling System</t>
  </si>
  <si>
    <t xml:space="preserve">NOURISHING ARGAN Argan Oil                     </t>
  </si>
  <si>
    <t xml:space="preserve">OCEAN SALT Stayling Spray                         </t>
  </si>
  <si>
    <t xml:space="preserve">REGENERATING Hair &amp; Body Cleanser             </t>
  </si>
  <si>
    <t xml:space="preserve">REPAIR Reconstructive Mask                            </t>
  </si>
  <si>
    <t xml:space="preserve">VELVET Soothing &amp; Refreshing Body Cream    </t>
  </si>
  <si>
    <t xml:space="preserve"> PINOT GRIGIO VENEZ</t>
  </si>
  <si>
    <t>PROSECCO COL MESSIAN</t>
  </si>
  <si>
    <t>CHARDONNAY</t>
  </si>
  <si>
    <t>BARBERA ASTI SUP DOCG</t>
  </si>
  <si>
    <t xml:space="preserve"> GRECO DI TUFO DOCG</t>
  </si>
  <si>
    <t xml:space="preserve">Vere e hapur e kuqe 5 lt </t>
  </si>
  <si>
    <t xml:space="preserve">Vere e hapur e bardhe 5 lt </t>
  </si>
  <si>
    <t>LAGREIN PRESTIGE</t>
  </si>
  <si>
    <t xml:space="preserve">LANGHE FAVORITA </t>
  </si>
  <si>
    <t>ROERO ARNEIS</t>
  </si>
  <si>
    <t>BAROLO CANNUBI-BOSCHIS 15% 2011</t>
  </si>
  <si>
    <t xml:space="preserve">GRECANICO CHARDONNAY 375 ML </t>
  </si>
  <si>
    <t xml:space="preserve">GRECANICO NERO DAVOLA 375 ML </t>
  </si>
  <si>
    <t>Greco di Tufo 2015</t>
  </si>
  <si>
    <t>Beneventani Falanghina</t>
  </si>
  <si>
    <t>Fiano Di Avellino</t>
  </si>
  <si>
    <t xml:space="preserve">Lugana Prestige </t>
  </si>
  <si>
    <t xml:space="preserve">Lugana Molin D.O.P </t>
  </si>
  <si>
    <t xml:space="preserve">Garda Joel D.O.P </t>
  </si>
  <si>
    <t xml:space="preserve">Garda Fabbio Contato roso </t>
  </si>
  <si>
    <t xml:space="preserve">Valtenesi Roseri D.O.P </t>
  </si>
  <si>
    <t>Brunello di Montacino Docg 2011</t>
  </si>
  <si>
    <t>Rosso Di Montalcino Doc</t>
  </si>
  <si>
    <t>Rosso Di Paolo</t>
  </si>
  <si>
    <t>FRIGORIFER KOLONE</t>
  </si>
  <si>
    <t>CLW372 VG FRIGO VINI KLIMAITALIA</t>
  </si>
  <si>
    <t>Cader Kopshti</t>
  </si>
  <si>
    <t>FURGON  FIAT SCU 1997 NAFTE</t>
  </si>
  <si>
    <t>PAJISJEF</t>
  </si>
  <si>
    <t>TELEVIZOR</t>
  </si>
  <si>
    <t>MBAJTES TV</t>
  </si>
  <si>
    <t>CARELLO ELEVATORE</t>
  </si>
  <si>
    <t>Raft metalik</t>
  </si>
  <si>
    <t>Konstruksion Metalik</t>
  </si>
  <si>
    <t>Kapanoni Shoqerise</t>
  </si>
  <si>
    <t>Pozicioni financiar i rideklaruar më 1 janar 2017</t>
  </si>
  <si>
    <t>Pozicioni financiar i rideklaruar më 31 dhjetor 2016</t>
  </si>
  <si>
    <t>Primitivo del Salento</t>
  </si>
  <si>
    <t xml:space="preserve">Remole </t>
  </si>
  <si>
    <t>Monsordo 2009</t>
  </si>
  <si>
    <t>Barolo Docg</t>
  </si>
  <si>
    <t>Primitivo Manduria Gocce</t>
  </si>
  <si>
    <t>Barbaresco Meruzzano</t>
  </si>
  <si>
    <t>Historia</t>
  </si>
  <si>
    <t>Bosan Amarone</t>
  </si>
  <si>
    <t>0.375 Lugana Prestige</t>
  </si>
  <si>
    <t>Myler Thurgau</t>
  </si>
  <si>
    <t>litra</t>
  </si>
  <si>
    <t>kg</t>
  </si>
  <si>
    <t>Levrek +1</t>
  </si>
  <si>
    <t>Koce A</t>
  </si>
  <si>
    <t xml:space="preserve">Dental </t>
  </si>
  <si>
    <t>Peskatrice</t>
  </si>
  <si>
    <t>Salmon</t>
  </si>
  <si>
    <t xml:space="preserve">Barbun </t>
  </si>
  <si>
    <t>Skampi</t>
  </si>
  <si>
    <t>Kasarece</t>
  </si>
  <si>
    <t>Linguine</t>
  </si>
  <si>
    <t>Pene</t>
  </si>
  <si>
    <t>Tagliatelle</t>
  </si>
  <si>
    <t>Fileto Pule</t>
  </si>
  <si>
    <t>Fiorentina</t>
  </si>
  <si>
    <t>Brezaola</t>
  </si>
  <si>
    <t>Spek</t>
  </si>
  <si>
    <t>Sallam Milanez</t>
  </si>
  <si>
    <t>Grana</t>
  </si>
  <si>
    <t>Gorgonzola</t>
  </si>
  <si>
    <t>Emental</t>
  </si>
  <si>
    <t>Acuke</t>
  </si>
  <si>
    <t>Rizoto</t>
  </si>
  <si>
    <t>Tartuf</t>
  </si>
  <si>
    <t>Pesto</t>
  </si>
  <si>
    <t>Brodo Peshku</t>
  </si>
  <si>
    <t>Litra</t>
  </si>
  <si>
    <t>Proshut Koto</t>
  </si>
  <si>
    <t>Proshut Krudo</t>
  </si>
  <si>
    <t>Salcice</t>
  </si>
  <si>
    <t>Sallam Pikant</t>
  </si>
  <si>
    <t>Mozarrella</t>
  </si>
  <si>
    <t>Burrata</t>
  </si>
  <si>
    <t>Salc Pelati</t>
  </si>
  <si>
    <t>Ton Kanace</t>
  </si>
  <si>
    <t>Miell</t>
  </si>
  <si>
    <t>Kafe</t>
  </si>
  <si>
    <t>Caj I Ngrohte</t>
  </si>
  <si>
    <t>Kapucino Bustine</t>
  </si>
  <si>
    <t>Kakao</t>
  </si>
  <si>
    <t>Bitter</t>
  </si>
  <si>
    <t>Crodino</t>
  </si>
  <si>
    <t>Bravo</t>
  </si>
  <si>
    <t>Caj I Ftohte</t>
  </si>
  <si>
    <t>Neskafe</t>
  </si>
  <si>
    <t>Ivi+Pepsi</t>
  </si>
  <si>
    <t>Freskuse</t>
  </si>
  <si>
    <t>O. L Soda</t>
  </si>
  <si>
    <t>Red Bull</t>
  </si>
  <si>
    <t>Kuqalashe</t>
  </si>
  <si>
    <t>Heniken</t>
  </si>
  <si>
    <t>Tuborg</t>
  </si>
  <si>
    <t>Corona</t>
  </si>
  <si>
    <t>Korca</t>
  </si>
  <si>
    <t>Paulaner</t>
  </si>
  <si>
    <t xml:space="preserve">Qumesht </t>
  </si>
  <si>
    <t>Uje Maniva 0.5</t>
  </si>
  <si>
    <t>Whisky Cardhu</t>
  </si>
  <si>
    <t>Disaronno</t>
  </si>
  <si>
    <t>Gin Gordon</t>
  </si>
  <si>
    <t>Sambuco</t>
  </si>
  <si>
    <t>Aperol</t>
  </si>
  <si>
    <t>Metaxa 5</t>
  </si>
  <si>
    <t>Xhoni kuq</t>
  </si>
  <si>
    <t>Jagermaiser</t>
  </si>
  <si>
    <t>Amaro Montenegro</t>
  </si>
  <si>
    <t>Campari</t>
  </si>
  <si>
    <t>Balantines</t>
  </si>
  <si>
    <t>Glengrant</t>
  </si>
  <si>
    <t>Chivas</t>
  </si>
  <si>
    <t>J&amp;B</t>
  </si>
  <si>
    <t>Vechia Romagna</t>
  </si>
  <si>
    <t>Jack Daniels</t>
  </si>
  <si>
    <t>Xhoni zi</t>
  </si>
  <si>
    <t>Fernet Branca</t>
  </si>
  <si>
    <t>Amaro Del Capo</t>
  </si>
  <si>
    <t>Grappa Nonino</t>
  </si>
  <si>
    <t>Maniva cl 50 Frizante</t>
  </si>
  <si>
    <t>Maniva cl 37.5 N.T.V</t>
  </si>
  <si>
    <t>Maniva cl 75 N.T.V Chef</t>
  </si>
  <si>
    <t>Maniva cl 75 F.T.V Chef</t>
  </si>
  <si>
    <t>LETE VAP 75 CL</t>
  </si>
  <si>
    <t>LETE VAP 33 CL</t>
  </si>
  <si>
    <t>flacone</t>
  </si>
  <si>
    <t>tubo</t>
  </si>
  <si>
    <t>vaso</t>
  </si>
  <si>
    <t>bombola</t>
  </si>
  <si>
    <t>Chemico Smacchiatore</t>
  </si>
  <si>
    <t>Shampo Ristrutturante  all"olio d"Argan e Proteine della Cheratina 10 lt</t>
  </si>
  <si>
    <t>tanica</t>
  </si>
  <si>
    <t>fiala</t>
  </si>
  <si>
    <t>Fine Hair Shampoo</t>
  </si>
  <si>
    <t>Hair Recovery Serum</t>
  </si>
  <si>
    <t>Fine Hair Tratment</t>
  </si>
  <si>
    <t>Maschera capelli trattati 500 ML</t>
  </si>
  <si>
    <t>Olio Protetivo Derma Control</t>
  </si>
  <si>
    <t>Vere e Bardhe 1 lt</t>
  </si>
  <si>
    <t>Vere e Kuqe 1 lt</t>
  </si>
  <si>
    <t>Villa Chiopris Chardonnay</t>
  </si>
  <si>
    <t>La Fortezza Aglianico</t>
  </si>
  <si>
    <t>Greco di Tufo Terredora</t>
  </si>
  <si>
    <t>Brut Spumante</t>
  </si>
  <si>
    <t>Negroamaro</t>
  </si>
  <si>
    <t>Chianti Doc</t>
  </si>
  <si>
    <t>Chardonnay Histonium</t>
  </si>
  <si>
    <t>Vecchio Amaro Riserva 70 cl</t>
  </si>
  <si>
    <t>Boje  Colora</t>
  </si>
  <si>
    <t>Oksikrem  Colora</t>
  </si>
  <si>
    <t>Boje Think</t>
  </si>
  <si>
    <t>oksikrem Think</t>
  </si>
  <si>
    <t>Dekolorant</t>
  </si>
  <si>
    <t>Shampo antigraso/antiforfora 250ml</t>
  </si>
  <si>
    <t>Shampo Aloe vera 250ml</t>
  </si>
  <si>
    <t>Shampo Anticaduta</t>
  </si>
  <si>
    <t>Shampo alle olio di avocado 250ml</t>
  </si>
  <si>
    <t>Shampo keratine 250ml</t>
  </si>
  <si>
    <t>Shampo alle olio di Argan 250ml</t>
  </si>
  <si>
    <t>Mask alle olio di Argan 250ml</t>
  </si>
  <si>
    <t>Mask keratine 250 ml</t>
  </si>
  <si>
    <t>Mask Aloe vera 250ml</t>
  </si>
  <si>
    <t>Shampo Antiforfora/antigraso 1000 ml</t>
  </si>
  <si>
    <t>Shampo Aloe vera 1000ml</t>
  </si>
  <si>
    <t>Shampo alle olio di avocado 1000ml</t>
  </si>
  <si>
    <t>Mask alle olio di Argan 500ml</t>
  </si>
  <si>
    <t>Mask Keratine 500ml</t>
  </si>
  <si>
    <t>Mask Aloe vera 500ml</t>
  </si>
  <si>
    <t>Shampo detossidante anticaduta</t>
  </si>
  <si>
    <t>Miracle all in one</t>
  </si>
  <si>
    <t>Nourishing Argan</t>
  </si>
  <si>
    <t>COLLEZ PRIMITIVO PUGLIA IGT</t>
  </si>
  <si>
    <t>COLLEZ MONTEPULCIANO AB DOC</t>
  </si>
  <si>
    <t>MULLER THURGAU Dola</t>
  </si>
  <si>
    <t>GEWURZTRAMINER Stoass</t>
  </si>
  <si>
    <t>BAROLO DOCG 2011-2012</t>
  </si>
  <si>
    <t>BARBARESCO MERUZZANO</t>
  </si>
  <si>
    <t xml:space="preserve">GRECANICO CHARDONNAY </t>
  </si>
  <si>
    <t xml:space="preserve">Fabio Contato Lugana D.O.P </t>
  </si>
  <si>
    <t>Rose Brut Spumante</t>
  </si>
  <si>
    <t>Rosso Di Montalcino Col Dorcia</t>
  </si>
  <si>
    <t>Amarone Della Valpolicella</t>
  </si>
  <si>
    <t>Valpolicella Ripasso Doc</t>
  </si>
  <si>
    <t>Bianco Del Veneto</t>
  </si>
  <si>
    <t>Rosso Del Veneto</t>
  </si>
  <si>
    <t>Amarone "MONTEFANTE"</t>
  </si>
  <si>
    <t>Pinot Grigio Doc Collio</t>
  </si>
  <si>
    <t>Chardonnay Doc Collio</t>
  </si>
  <si>
    <t>Savignon Doc Collio</t>
  </si>
  <si>
    <t>Braide Alte Gra Cru</t>
  </si>
  <si>
    <t>Lugana Prestige - 0.375l</t>
  </si>
  <si>
    <t>Janu Montepulciano D"Abruzzo</t>
  </si>
  <si>
    <t>Reisling Histonium</t>
  </si>
  <si>
    <t>Sauvignon Valbuins</t>
  </si>
  <si>
    <t>Solarco</t>
  </si>
  <si>
    <t>Collezione 53 Negroamaro</t>
  </si>
  <si>
    <t>Collezione 53 Primitovo Manduria</t>
  </si>
  <si>
    <t>Primitivo di Manduria Essenza</t>
  </si>
  <si>
    <t>Avalon Primitivo di Manduria</t>
  </si>
  <si>
    <t>Millesimato</t>
  </si>
  <si>
    <t>Extra Brut Rose</t>
  </si>
  <si>
    <t>Il Bianco From Black to White</t>
  </si>
  <si>
    <t>Trebbiano D"Abruzzo</t>
  </si>
  <si>
    <t>Ruhdir-Chardonnay</t>
  </si>
  <si>
    <t>Pinot Grigio Farina</t>
  </si>
  <si>
    <t>Millepassi Bolgheri Sup</t>
  </si>
  <si>
    <t>Costa Toscana Rosso</t>
  </si>
  <si>
    <t>Vecchio Amaro del Capo 3 lt</t>
  </si>
  <si>
    <t>Limoncino Dell"Isola</t>
  </si>
  <si>
    <t>Taurasi Docg Terredora</t>
  </si>
  <si>
    <t>Banka Kombetare Tregtare</t>
  </si>
  <si>
    <t>Mjete monetare dhe ekuivalentë të mjeteve monetare më 1 janar 2017</t>
  </si>
  <si>
    <t>Mjete monetare dhe ekuivalentë të mjeteve monetare më 31 dhjetor 2017</t>
  </si>
  <si>
    <t>Gjendja e Mj.Monetare me 31.12.2017</t>
  </si>
  <si>
    <t>Emri Shoqerise</t>
  </si>
  <si>
    <t>Detyrimi</t>
  </si>
  <si>
    <t>FLOWER HOTEL &amp; SPA SHPK</t>
  </si>
  <si>
    <t>FOOD AND TRADING ALBANIA SHPK</t>
  </si>
  <si>
    <t>KOSTANDIN KULJA</t>
  </si>
  <si>
    <t>E.B.G SHPK</t>
  </si>
  <si>
    <t>FOUR SEASON HOTEL &amp; RESTAURANT</t>
  </si>
  <si>
    <t>ARVI SHPK</t>
  </si>
  <si>
    <t>ARLI INNTERNATIONAL</t>
  </si>
  <si>
    <t>FANCY</t>
  </si>
  <si>
    <t>IXHEM SHPK</t>
  </si>
  <si>
    <t>CO BETON SHPK</t>
  </si>
  <si>
    <t>ALB NEPTUNUS SHPK</t>
  </si>
  <si>
    <t>SAIMIR BAKALLI PF</t>
  </si>
  <si>
    <t>VASO TRANS SHPK</t>
  </si>
  <si>
    <t>INITALY RISTO&amp;GUSTO SHPK</t>
  </si>
  <si>
    <t>ANASTAS XHARJA</t>
  </si>
  <si>
    <t>RISTO GROUP SHPK</t>
  </si>
  <si>
    <t>"MIKEL 92"</t>
  </si>
  <si>
    <t>ARTAN NGJECI</t>
  </si>
  <si>
    <t>ALBA TRANS SHPK</t>
  </si>
  <si>
    <t>ARMOND LATIFI</t>
  </si>
  <si>
    <t>DL SERVICES SHPK</t>
  </si>
  <si>
    <t>PETRO BEQIRI SHPK</t>
  </si>
  <si>
    <t>ORMA SOCIETA AGRICOLA SRL</t>
  </si>
  <si>
    <t>BROSS SRL</t>
  </si>
  <si>
    <t>BELLUSSI SPUMANTI SRL</t>
  </si>
  <si>
    <t>Viti   2018</t>
  </si>
  <si>
    <t>Inventari I Firmes me Date 31.12.2018</t>
  </si>
  <si>
    <t>PINOT GRIGIO VENEZ</t>
  </si>
  <si>
    <t>REISLING CLASSIC</t>
  </si>
  <si>
    <t>NERO DAVOLA</t>
  </si>
  <si>
    <t>Cuvee Prestige</t>
  </si>
  <si>
    <t>Magnum Brunello di Montalcino Docg 2011</t>
  </si>
  <si>
    <t>PECORINO ABRUZZO DOC</t>
  </si>
  <si>
    <t>Brunello Col D"Orcia</t>
  </si>
  <si>
    <t>Gineprone Chianti Docg</t>
  </si>
  <si>
    <t>Soluna Malvasia</t>
  </si>
  <si>
    <t>Gocce Jerobam</t>
  </si>
  <si>
    <t>Primitivo Salento</t>
  </si>
  <si>
    <t>Malvasia Feudi</t>
  </si>
  <si>
    <t>Amarone La Matonara</t>
  </si>
  <si>
    <t>ORMA</t>
  </si>
  <si>
    <t>MAHARIS</t>
  </si>
  <si>
    <t>ORENO</t>
  </si>
  <si>
    <t>VIGNA Dell IMPERO</t>
  </si>
  <si>
    <t>Vecchio Amaro del Capo 1 lt</t>
  </si>
  <si>
    <t>Brandy Stravechio Riserva</t>
  </si>
  <si>
    <t>Magnum Cuvee Prestige</t>
  </si>
  <si>
    <t>Fiano Di Avelino Terredora</t>
  </si>
  <si>
    <t>Sauvignon Doc Collio Bianco 0.375ml</t>
  </si>
  <si>
    <t>Montefalco Sagrantino</t>
  </si>
  <si>
    <t>Tiareblu I.G.T</t>
  </si>
  <si>
    <t>Casali Godia Verduzzo Friulano 0.5 lt</t>
  </si>
  <si>
    <t>Cumins Picolit Doc Collio 0.5 lt</t>
  </si>
  <si>
    <t>Borgo Salcetino Chianti Classico</t>
  </si>
  <si>
    <t>Poggia Al Vento Brunello Riserva</t>
  </si>
  <si>
    <t>Brunello Di Montalcino CD 1.5 lt</t>
  </si>
  <si>
    <t>Brunello Di Montalcino CD 0.375 lt</t>
  </si>
  <si>
    <t>SASSIROSSI -PRIMITIVO MANDURIA</t>
  </si>
  <si>
    <t>Miell "00:</t>
  </si>
  <si>
    <t>Castelo Di Brolio</t>
  </si>
  <si>
    <t>Castelo Di Brolio 1.5 lt</t>
  </si>
  <si>
    <t>Casalferro Rosso Toscano</t>
  </si>
  <si>
    <t>Casalferro Rosso Toscano 1.5 lt</t>
  </si>
  <si>
    <t>Chianti Classico Riserva</t>
  </si>
  <si>
    <t>Rocca Guicciarda Chianti Classico 1.5 lt</t>
  </si>
  <si>
    <t>Bolgheri Doc Rosso</t>
  </si>
  <si>
    <t>Bolgheri Superiore Doc Rosso</t>
  </si>
  <si>
    <t>Chianti Ricasoli</t>
  </si>
  <si>
    <t>SORBETO AL LIMONE</t>
  </si>
  <si>
    <t>LINGUINE</t>
  </si>
  <si>
    <t>VERMICELLI</t>
  </si>
  <si>
    <t>PENNE RIGATE</t>
  </si>
  <si>
    <t>TAGLIATELLE</t>
  </si>
  <si>
    <t>oseleta</t>
  </si>
  <si>
    <t>COGNAC GRANDE CHAMPAGNE 1270</t>
  </si>
  <si>
    <t>COGNAC GRANDE CHAMPAGNE VSOP</t>
  </si>
  <si>
    <t>CGC GRDE CHAMPAGNE SIGNATURE</t>
  </si>
  <si>
    <t>CGC GRANDE CHAMPAGNE VIP-XO</t>
  </si>
  <si>
    <t>COGNAC GRANDE CHAMPAGNE EXTRA</t>
  </si>
  <si>
    <t>CHAMPAGNE RESERVE</t>
  </si>
  <si>
    <t>CHAMPAGNE RESERVE ETUI</t>
  </si>
  <si>
    <t>CHAMPAGNE ROSE</t>
  </si>
  <si>
    <t>CHAMPAGNE ROSE ETUI</t>
  </si>
  <si>
    <t>CHAMPAGNE MILL 2006</t>
  </si>
  <si>
    <t>CHAMPAGNE RESERVE ETUI 1.5 L</t>
  </si>
  <si>
    <t>REISLING GROSSI LAUE</t>
  </si>
  <si>
    <t>JESU Primitivo Di Manduria</t>
  </si>
  <si>
    <t>Rosato Salento</t>
  </si>
  <si>
    <t>Malvasia Bianca Salento</t>
  </si>
  <si>
    <t>Malvasia Nera</t>
  </si>
  <si>
    <t>MORE Salice Salento</t>
  </si>
  <si>
    <t>Claria Chardonnay</t>
  </si>
  <si>
    <t>Arenile Pecorino</t>
  </si>
  <si>
    <t>Arenile Montepulciano</t>
  </si>
  <si>
    <t>Sypro Montepulciano</t>
  </si>
  <si>
    <t>Vendemia Riserva</t>
  </si>
  <si>
    <t>Quintessentia Amaro Nonnino</t>
  </si>
  <si>
    <t>Grappa Nonnino Barric 1 lt</t>
  </si>
  <si>
    <t>Grappa Sgnape dal Fogolar Strvechia</t>
  </si>
  <si>
    <t>Elisir San Marzano Borsci 70 cl</t>
  </si>
  <si>
    <t>Ruhdir Montepulciano D"Abruzzo 375 ml</t>
  </si>
  <si>
    <t>SHESH I ZI</t>
  </si>
  <si>
    <t>SHESH I BARDHE</t>
  </si>
  <si>
    <t>SHESH MEHILL</t>
  </si>
  <si>
    <t>Nerube Montepulciano 1.5 LT</t>
  </si>
  <si>
    <t>Maniva cl 37.50 Natyral</t>
  </si>
  <si>
    <t>Maniva cl 37.5 Friznate</t>
  </si>
  <si>
    <t>Cream Color with keratin</t>
  </si>
  <si>
    <t>Ossidante Stabilizzato alla Cheratina 10V.20V.30V. 40V</t>
  </si>
  <si>
    <t>Think hair color cream</t>
  </si>
  <si>
    <t>Ossidante Stabilizzato con olio di argano biologico 10V.20V.30V.40V</t>
  </si>
  <si>
    <t>Shampo antigrasso/ Antiforfora all"olio della Pianta del The</t>
  </si>
  <si>
    <t>Shampo Anticaduta alle Ceramidi</t>
  </si>
  <si>
    <t>Shampo Lavaggi frequenti all"Olio Avocado</t>
  </si>
  <si>
    <t>Shampo capelli trattati alla cheratina</t>
  </si>
  <si>
    <t>Shampo capelli secchi  all"olio di Argano</t>
  </si>
  <si>
    <t>Maschera districsnte capelli secchi all"Olio di Argano</t>
  </si>
  <si>
    <t>Mask For Fine Hair with Aloe Vera</t>
  </si>
  <si>
    <t>Shampo Ristrutturante  all"olio d"Argan e Proteine della Cheratina</t>
  </si>
  <si>
    <t>Shampo Volume per capelli fini all"Aloe Vera</t>
  </si>
  <si>
    <t>Maschera capelli trattati alla cheratin</t>
  </si>
  <si>
    <t>Maschera per chapeli fini all"Aleo Vera</t>
  </si>
  <si>
    <t>EYE CANDY Decolorant</t>
  </si>
  <si>
    <t>Reisling Clasic</t>
  </si>
  <si>
    <t>cpe</t>
  </si>
  <si>
    <t>PINOT LR</t>
  </si>
  <si>
    <t>Cuve prestige</t>
  </si>
  <si>
    <t>Malvasia Istriana soluna</t>
  </si>
  <si>
    <t>Braide Alte</t>
  </si>
  <si>
    <t>Montefalco sangrantino</t>
  </si>
  <si>
    <t>Rudhir montepulciano</t>
  </si>
  <si>
    <t>Limoncino Dell"Isola</t>
  </si>
  <si>
    <t>CGC GRDE CHAMPAGNE 1270</t>
  </si>
  <si>
    <t>Proseco</t>
  </si>
  <si>
    <t>COGNAC GRANDE CHAMPAGNE VSOP</t>
  </si>
  <si>
    <t>COGNAC GRANDE CHAMPAGNE signature</t>
  </si>
  <si>
    <t>Lugana molin</t>
  </si>
  <si>
    <t>Jesu</t>
  </si>
  <si>
    <t>Arenile montepulciano</t>
  </si>
  <si>
    <t>Rosse brut spumante</t>
  </si>
  <si>
    <t>Sepie e pastruar</t>
  </si>
  <si>
    <t xml:space="preserve">Kallamare </t>
  </si>
  <si>
    <t>Karkaleca Mag</t>
  </si>
  <si>
    <t>Karkalec Toke</t>
  </si>
  <si>
    <t>Karkalec Viola</t>
  </si>
  <si>
    <t>Ton I Fresket</t>
  </si>
  <si>
    <t>Kg</t>
  </si>
  <si>
    <t>Karkalec Thellesie</t>
  </si>
  <si>
    <t xml:space="preserve">Levrek A </t>
  </si>
  <si>
    <t>Koc e eger  I</t>
  </si>
  <si>
    <t>Gjel</t>
  </si>
  <si>
    <t>Gjuze</t>
  </si>
  <si>
    <t xml:space="preserve">Merluc </t>
  </si>
  <si>
    <t>Kerr</t>
  </si>
  <si>
    <t>Gjinakalle</t>
  </si>
  <si>
    <t>Skarpi</t>
  </si>
  <si>
    <t>Patete Frite</t>
  </si>
  <si>
    <t>pako</t>
  </si>
  <si>
    <t>Patete Kokerr</t>
  </si>
  <si>
    <t>Costata</t>
  </si>
  <si>
    <t>Entrecote</t>
  </si>
  <si>
    <t>Fileto Vici</t>
  </si>
  <si>
    <t>Vaj Alor</t>
  </si>
  <si>
    <t>Vaj Palme</t>
  </si>
  <si>
    <t>Djath me finok</t>
  </si>
  <si>
    <t>Arra</t>
  </si>
  <si>
    <t>Asiago</t>
  </si>
  <si>
    <t>Oktapod</t>
  </si>
  <si>
    <t>Djath i lir</t>
  </si>
  <si>
    <t>Pure Patatesh</t>
  </si>
  <si>
    <t>Miser Kanace</t>
  </si>
  <si>
    <t>Qumesht Panda</t>
  </si>
  <si>
    <t>Susam</t>
  </si>
  <si>
    <t>Spagheti</t>
  </si>
  <si>
    <t>Pacheri</t>
  </si>
  <si>
    <t>Orechiete</t>
  </si>
  <si>
    <t>Tortelini</t>
  </si>
  <si>
    <t>Gnochi</t>
  </si>
  <si>
    <t>Rizoto Venera</t>
  </si>
  <si>
    <t>Ravioli Peshku</t>
  </si>
  <si>
    <t>Ravioli Ricota - Spinaq</t>
  </si>
  <si>
    <t>Spageti Kitara</t>
  </si>
  <si>
    <t>Pana Trevali</t>
  </si>
  <si>
    <t>Pana Hopla</t>
  </si>
  <si>
    <t>Cokollate</t>
  </si>
  <si>
    <t>Gjalp</t>
  </si>
  <si>
    <t>Sallam Napoli</t>
  </si>
  <si>
    <t>Wudi</t>
  </si>
  <si>
    <t>Coppa</t>
  </si>
  <si>
    <t>Brie</t>
  </si>
  <si>
    <t>Djath I mir</t>
  </si>
  <si>
    <t>Ricota</t>
  </si>
  <si>
    <t xml:space="preserve">Kerpudha </t>
  </si>
  <si>
    <t>Pako</t>
  </si>
  <si>
    <t>Porcini</t>
  </si>
  <si>
    <t>Ullinj te Zi Kanace</t>
  </si>
  <si>
    <t>Cope</t>
  </si>
  <si>
    <t>Miell Semola</t>
  </si>
  <si>
    <t>Vaj Ulliri</t>
  </si>
  <si>
    <t>Salep</t>
  </si>
  <si>
    <t>Shveps</t>
  </si>
  <si>
    <t>Bavaria</t>
  </si>
  <si>
    <t>Uje Lette 0.75</t>
  </si>
  <si>
    <t>Uje Lette 0.33</t>
  </si>
  <si>
    <t>Malboro</t>
  </si>
  <si>
    <t>Birre me Kriko</t>
  </si>
  <si>
    <t>Pushkin</t>
  </si>
  <si>
    <t>Vodka</t>
  </si>
  <si>
    <t>Martini</t>
  </si>
  <si>
    <t>Gin Bombay</t>
  </si>
  <si>
    <t>Metaza 7</t>
  </si>
  <si>
    <t>Martel</t>
  </si>
  <si>
    <t>Courvusier</t>
  </si>
  <si>
    <t>Rum</t>
  </si>
  <si>
    <t>Amaro Ram , Lucan , Averna</t>
  </si>
  <si>
    <t>Legavulin</t>
  </si>
  <si>
    <t>OBAN</t>
  </si>
  <si>
    <t>Laubade</t>
  </si>
  <si>
    <t>Limoncelo Caffo</t>
  </si>
  <si>
    <t>Michel charlo Whisky</t>
  </si>
  <si>
    <t>Amaro Nonino</t>
  </si>
  <si>
    <t>Amaro Del Capo Riserva</t>
  </si>
  <si>
    <t>Grappa Nonino Riserva</t>
  </si>
  <si>
    <t>Grappa Caffo</t>
  </si>
  <si>
    <t>Borsci Elisir</t>
  </si>
  <si>
    <t>Cognac Frapin 1270</t>
  </si>
  <si>
    <t>Cognac Frapin VSOP</t>
  </si>
  <si>
    <t>Cognac Frapin Signture</t>
  </si>
  <si>
    <t>Cognac Frapin VIP XO</t>
  </si>
  <si>
    <t>Cognac Frapin EXTRA</t>
  </si>
  <si>
    <t>0.375 Chardonay</t>
  </si>
  <si>
    <t>Shishe</t>
  </si>
  <si>
    <t>0.375 Gewustraminer</t>
  </si>
  <si>
    <t>0.375 Merlot</t>
  </si>
  <si>
    <t>0.375 nero davola</t>
  </si>
  <si>
    <t>AGLIANIKO</t>
  </si>
  <si>
    <t>ALION</t>
  </si>
  <si>
    <t>AMARONE ALLEGRINI</t>
  </si>
  <si>
    <t>AMARONE VALPOLICELA</t>
  </si>
  <si>
    <t>APPASILENTO BIANCO</t>
  </si>
  <si>
    <t>Amarone RISERVA</t>
  </si>
  <si>
    <t>Astuto Bolgheri</t>
  </si>
  <si>
    <t>Avalon</t>
  </si>
  <si>
    <t>BARBERA</t>
  </si>
  <si>
    <t>BAROLO CANUBI</t>
  </si>
  <si>
    <t>BAROLO MARRONE</t>
  </si>
  <si>
    <t>BAROLO SORDO</t>
  </si>
  <si>
    <t>BARON HENRI</t>
  </si>
  <si>
    <t>BRAIDE ALTE LIVON</t>
  </si>
  <si>
    <t>BRUNELLO SANPOLO</t>
  </si>
  <si>
    <t>BRUNELO MARTINOZZI</t>
  </si>
  <si>
    <t>Barbaresco Asij</t>
  </si>
  <si>
    <t>Barbaresco REYNA</t>
  </si>
  <si>
    <t>Barbaresco nebb</t>
  </si>
  <si>
    <t>Bolgheri</t>
  </si>
  <si>
    <t>Brunello Antinori</t>
  </si>
  <si>
    <t>Brunello Banfi</t>
  </si>
  <si>
    <t>Brunello Bel Pogio</t>
  </si>
  <si>
    <t>Brunello Ris di Montalcino</t>
  </si>
  <si>
    <t>Brunello di Montalcino (ca.giocondo) d.o.c.g</t>
  </si>
  <si>
    <t>Brunelo 0.375</t>
  </si>
  <si>
    <t>Brunelo Coldorcia</t>
  </si>
  <si>
    <t>CHAMPAGNE</t>
  </si>
  <si>
    <t>Cabernet Sauvignon</t>
  </si>
  <si>
    <t>Capannino</t>
  </si>
  <si>
    <t>Casalferro</t>
  </si>
  <si>
    <t>Chard SAV  LIVON</t>
  </si>
  <si>
    <t>Chardonnay 18</t>
  </si>
  <si>
    <t>Chateau Grand Cru..</t>
  </si>
  <si>
    <t>Chateauneuf-Du-Pape</t>
  </si>
  <si>
    <t>Chianti</t>
  </si>
  <si>
    <t>Chianti Riserva</t>
  </si>
  <si>
    <t>Costa Toscana</t>
  </si>
  <si>
    <t>DIANE BELGRADE</t>
  </si>
  <si>
    <t>FABIO Contato Lugana</t>
  </si>
  <si>
    <t>FRANCIACORTA</t>
  </si>
  <si>
    <t>GARDA FABIO CONTATO</t>
  </si>
  <si>
    <t>Gewustraminer</t>
  </si>
  <si>
    <t>Gosset Champagne</t>
  </si>
  <si>
    <t>Greco Di Tufo</t>
  </si>
  <si>
    <t>HARMONIUM</t>
  </si>
  <si>
    <t>IL BIANCO</t>
  </si>
  <si>
    <t>JANU</t>
  </si>
  <si>
    <t>JOEL GARDA</t>
  </si>
  <si>
    <t>Jesu Primitivo</t>
  </si>
  <si>
    <t>KAIROS</t>
  </si>
  <si>
    <t xml:space="preserve">LUGANA PRESTIGE </t>
  </si>
  <si>
    <t>La Manina Manincor</t>
  </si>
  <si>
    <t>Legrein Prestige</t>
  </si>
  <si>
    <t>Luce della Vita</t>
  </si>
  <si>
    <t>Lucente</t>
  </si>
  <si>
    <t>Lupikaja</t>
  </si>
  <si>
    <t>MATARROMEA CRIANZA</t>
  </si>
  <si>
    <t xml:space="preserve">MOLIN LUGANA </t>
  </si>
  <si>
    <t>Mammut Montepulciano</t>
  </si>
  <si>
    <t>Millepassi Bolgheri</t>
  </si>
  <si>
    <t>Mormoreto</t>
  </si>
  <si>
    <t>NERUBE</t>
  </si>
  <si>
    <t>Nativ i kuq</t>
  </si>
  <si>
    <t>Negus Montepulciano</t>
  </si>
  <si>
    <t>PINOT</t>
  </si>
  <si>
    <t>PINOT 10</t>
  </si>
  <si>
    <t>PINTIA</t>
  </si>
  <si>
    <t>PRIMIT COLLEZIONE 53</t>
  </si>
  <si>
    <t>PRINCIPE CORLEON</t>
  </si>
  <si>
    <t>PROSECO</t>
  </si>
  <si>
    <t>Pirovano 15</t>
  </si>
  <si>
    <t>Pirovano 17</t>
  </si>
  <si>
    <t>ROBERT MONDAVI CABERNET</t>
  </si>
  <si>
    <t>Riesling Riserva</t>
  </si>
  <si>
    <t>Roseri</t>
  </si>
  <si>
    <t>Rosso Cold'orcia</t>
  </si>
  <si>
    <t>Rosso di montalcino</t>
  </si>
  <si>
    <t>Ruhdir Montepulciano</t>
  </si>
  <si>
    <t>SAINT EMILION RESERV</t>
  </si>
  <si>
    <t>SOLUNA LIVON</t>
  </si>
  <si>
    <t>SassiRossi</t>
  </si>
  <si>
    <t>Solarco Livon 40.</t>
  </si>
  <si>
    <t>Spumante Brut</t>
  </si>
  <si>
    <t>Tassinaia</t>
  </si>
  <si>
    <t>VALBUIS LIV. 40</t>
  </si>
  <si>
    <t>VALPOLICELA RIPASO</t>
  </si>
  <si>
    <t>VIGNA IMPERO</t>
  </si>
  <si>
    <t>Villa Gemma Rosso Masciarelli</t>
  </si>
  <si>
    <t>nero davola 10</t>
  </si>
  <si>
    <t>Vere e Bardhe e Hapur</t>
  </si>
  <si>
    <t>Vere e Kuqe e Hapur</t>
  </si>
  <si>
    <t>Credins Bank</t>
  </si>
  <si>
    <t>31.12.2018</t>
  </si>
  <si>
    <t>Aktivet Afatgjata Materiale  me vlere fillestare   2018</t>
  </si>
  <si>
    <t>Amortizimi A.A.Materiale   2018</t>
  </si>
  <si>
    <t>Vlera Kontabel Neto e A.A.Materiale  2018</t>
  </si>
  <si>
    <t>Pozicioni financiar i rideklaruar më 31 dhjetor 2017</t>
  </si>
  <si>
    <t>Pozicioni financiar i rideklaruar më 1 janar 2018</t>
  </si>
  <si>
    <t>Pozicioni financiar më 31 dhjetor 2018</t>
  </si>
  <si>
    <t>AZ.AGRO BIOLOGICA JASCI&amp;MARCHESAN</t>
  </si>
  <si>
    <t>CONFEDI SRL</t>
  </si>
  <si>
    <t>EDIL CONTRACT</t>
  </si>
  <si>
    <t>AC CONSULTING SERVICES</t>
  </si>
  <si>
    <t>FEUDI SALENTI SHPK</t>
  </si>
  <si>
    <t>DISTILLERIE FRANCIACORTA SPA</t>
  </si>
  <si>
    <t>REDAM 2018</t>
  </si>
  <si>
    <t>DISTILLATORI IN FRIULI DA 1897</t>
  </si>
  <si>
    <t>BAULED SHPK</t>
  </si>
  <si>
    <t>BLETA SHPK</t>
  </si>
  <si>
    <t>ILIR DEDJA</t>
  </si>
  <si>
    <t>ALBANIA GAS TECH SHA</t>
  </si>
  <si>
    <t>SNCP FRAPIN CIE</t>
  </si>
  <si>
    <t>WAL TOUSH SNC</t>
  </si>
  <si>
    <t>MOS PERDOR WAL TOUSH SNC</t>
  </si>
  <si>
    <t>ELTON SALIAJ</t>
  </si>
  <si>
    <t>HOTEL VILLA PASCUCCI SHPK</t>
  </si>
  <si>
    <t>TERREDORA</t>
  </si>
  <si>
    <t>VILA PASCUCCI</t>
  </si>
  <si>
    <t>DOD DOCI</t>
  </si>
  <si>
    <t>FATOS MIHALI</t>
  </si>
  <si>
    <t>MORENO MORELLATO</t>
  </si>
  <si>
    <t>A TAVOLA SHPK</t>
  </si>
  <si>
    <t>PRINCE ADRIATIK RESORT</t>
  </si>
  <si>
    <t>JULIAN GRIPSHI</t>
  </si>
  <si>
    <t>SOLEIL &amp; SPA</t>
  </si>
  <si>
    <t>C1 SHPK</t>
  </si>
  <si>
    <t>FATION TILA</t>
  </si>
  <si>
    <t>REVO GROUP</t>
  </si>
  <si>
    <t>COÇJA</t>
  </si>
  <si>
    <t>SICPA SECURITY SOLUTION ALBANIA SHPK</t>
  </si>
  <si>
    <t>MAJLINDA QEVANI</t>
  </si>
  <si>
    <t>EVALDO DERVISHI</t>
  </si>
  <si>
    <t>ELITE TRAVEL DMC</t>
  </si>
  <si>
    <t>FRIG KOLONE</t>
  </si>
  <si>
    <t>Kolone Frigoriferike</t>
  </si>
  <si>
    <t>SISTEM NDRICIMI</t>
  </si>
  <si>
    <t>LLAMARIN ME KRESHTA</t>
  </si>
  <si>
    <t>M3</t>
  </si>
  <si>
    <t>samsung telefon</t>
  </si>
  <si>
    <t>MASKUESE XING</t>
  </si>
  <si>
    <t>AUTOVETTURA USATA CITROEN C3</t>
  </si>
  <si>
    <t>AUTOVETTURA USATA CITROEN C4 PIC</t>
  </si>
  <si>
    <t>Makineri per pergatitjen e sorbetos</t>
  </si>
  <si>
    <t>Karrige Druri</t>
  </si>
  <si>
    <t>ndricuese</t>
  </si>
  <si>
    <t>Tesut Tavolin</t>
  </si>
  <si>
    <t>bazament tavoline</t>
  </si>
  <si>
    <t>Syprine tavoline</t>
  </si>
  <si>
    <t>SYPRIN TAVOLINE 70 80</t>
  </si>
  <si>
    <t>VENTILATOR</t>
  </si>
  <si>
    <t>LAVATRICE</t>
  </si>
  <si>
    <t>TV</t>
  </si>
  <si>
    <t>Kondicioner</t>
  </si>
  <si>
    <t>UBT</t>
  </si>
  <si>
    <t>LANTMATERIET</t>
  </si>
  <si>
    <t>Laureta Mezuoraj</t>
  </si>
  <si>
    <t>MICHEL FRANCOIS</t>
  </si>
  <si>
    <t>BEST-KONSTRUKSION</t>
  </si>
  <si>
    <t>FATJON GUGAJ</t>
  </si>
  <si>
    <t>BESART KALLAKU</t>
  </si>
  <si>
    <t>KASTRIOT ARAPI</t>
  </si>
  <si>
    <t>HUNGARIAN CHAMBER OF COMMERCE AND INDUSTRY</t>
  </si>
  <si>
    <t>Ambasada Kineze</t>
  </si>
  <si>
    <t>MIRIAM LEKSI</t>
  </si>
  <si>
    <t>Albamachinery shpk</t>
  </si>
  <si>
    <t>HYSENBELLIU</t>
  </si>
  <si>
    <t>UniEuro Shpk</t>
  </si>
  <si>
    <t>DIAMMA SHPK</t>
  </si>
  <si>
    <t>QZHK Sot Per Te Ardhmen</t>
  </si>
  <si>
    <t>LEDIANA DHIMITRI</t>
  </si>
  <si>
    <t>Klubi i automobilit te Shqiperise</t>
  </si>
  <si>
    <t>MOS PERDOR VAMA GROUP SRL</t>
  </si>
  <si>
    <t>ATHS</t>
  </si>
  <si>
    <t>AKSELA KOFSHA</t>
  </si>
  <si>
    <t>IRSA SHPK</t>
  </si>
  <si>
    <t>ALBTOURS D</t>
  </si>
  <si>
    <t>SICPA SHPK</t>
  </si>
  <si>
    <t>UKD, UJESJELLES KANALIZIME DURRES</t>
  </si>
  <si>
    <t>EuroBeg Albania Shpk</t>
  </si>
  <si>
    <t>LIRIM DAJA</t>
  </si>
  <si>
    <t>RENNA ANTONIO</t>
  </si>
  <si>
    <t>SPIRIT TRAVEL AND TOURS</t>
  </si>
  <si>
    <t>CERAMICHE MAMA SHPK</t>
  </si>
  <si>
    <t>VODAFONE ALBANIA SHA</t>
  </si>
  <si>
    <t>COSEPURI</t>
  </si>
  <si>
    <t>ARDIAN BARDHI</t>
  </si>
  <si>
    <t>JON ALBANIA</t>
  </si>
  <si>
    <t>INDRIT KURTI</t>
  </si>
  <si>
    <t>MIKEL GROSHI P.F</t>
  </si>
  <si>
    <t>LARTI - SHPK</t>
  </si>
  <si>
    <t>Lista E Klienteve Per Vitin 2018</t>
  </si>
  <si>
    <t>Lista E Furnitoreve Per Vitin  2018</t>
  </si>
  <si>
    <t>Credins Leasing</t>
  </si>
  <si>
    <t>01.01.2018</t>
  </si>
  <si>
    <t>30.03.2019</t>
  </si>
</sst>
</file>

<file path=xl/styles.xml><?xml version="1.0" encoding="utf-8"?>
<styleSheet xmlns="http://schemas.openxmlformats.org/spreadsheetml/2006/main">
  <numFmts count="12"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#,##0.0"/>
    <numFmt numFmtId="167" formatCode="&quot;€&quot;\ #,##0.00;[Red]\-&quot;€&quot;\ #,##0.00"/>
    <numFmt numFmtId="168" formatCode="_-* #,##0.00_-;\-* #,##0.00_-;_-* &quot;-&quot;??_-;_-@_-"/>
    <numFmt numFmtId="169" formatCode="_-&quot;€&quot;\ * #,##0.00_-;\-&quot;€&quot;\ * #,##0.00_-;_-&quot;€&quot;\ * &quot;-&quot;??_-;_-@_-"/>
    <numFmt numFmtId="170" formatCode="_([$€-2]* #,##0.00_);_([$€-2]* \(#,##0.00\);_([$€-2]* &quot;-&quot;??_)"/>
    <numFmt numFmtId="171" formatCode="_-* #,##0_L_e_k_-;\-* #,##0_L_e_k_-;_-* &quot;-&quot;??_L_e_k_-;_-@_-"/>
    <numFmt numFmtId="172" formatCode="_(* #,##0_);_(* \(#,##0\);_(* &quot;-&quot;??_);_(@_)"/>
    <numFmt numFmtId="173" formatCode="#,##0.00_);\-#,##0.00"/>
    <numFmt numFmtId="174" formatCode="#,##0_);\-#,##0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4"/>
      <name val="Arial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sz val="14"/>
      <name val="Calibri"/>
      <family val="2"/>
    </font>
    <font>
      <sz val="12"/>
      <name val="Calibri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u/>
      <sz val="11"/>
      <name val="Arial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3" fillId="0" borderId="0"/>
    <xf numFmtId="0" fontId="10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47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538"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3" fontId="8" fillId="0" borderId="6" xfId="0" applyNumberFormat="1" applyFont="1" applyBorder="1"/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/>
    <xf numFmtId="0" fontId="7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6" applyFont="1"/>
    <xf numFmtId="0" fontId="34" fillId="0" borderId="0" xfId="6" applyFont="1" applyAlignment="1">
      <alignment vertical="center"/>
    </xf>
    <xf numFmtId="0" fontId="34" fillId="0" borderId="6" xfId="6" applyFont="1" applyBorder="1"/>
    <xf numFmtId="0" fontId="19" fillId="0" borderId="6" xfId="6" applyFont="1" applyBorder="1" applyAlignment="1">
      <alignment vertical="center" textRotation="90" wrapText="1"/>
    </xf>
    <xf numFmtId="0" fontId="20" fillId="0" borderId="6" xfId="6" applyFont="1" applyBorder="1" applyAlignment="1">
      <alignment horizontal="center" vertical="center" textRotation="90"/>
    </xf>
    <xf numFmtId="0" fontId="20" fillId="0" borderId="6" xfId="6" applyFont="1" applyBorder="1" applyAlignment="1">
      <alignment horizontal="center" vertical="center" textRotation="90" wrapText="1"/>
    </xf>
    <xf numFmtId="0" fontId="21" fillId="0" borderId="6" xfId="0" applyFont="1" applyBorder="1" applyAlignment="1">
      <alignment horizontal="center" vertical="center"/>
    </xf>
    <xf numFmtId="0" fontId="20" fillId="0" borderId="6" xfId="6" applyFont="1" applyBorder="1" applyAlignment="1">
      <alignment vertical="center" wrapText="1"/>
    </xf>
    <xf numFmtId="0" fontId="19" fillId="0" borderId="6" xfId="6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1" fontId="11" fillId="0" borderId="8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3" fontId="8" fillId="0" borderId="0" xfId="0" applyNumberFormat="1" applyFont="1" applyBorder="1"/>
    <xf numFmtId="0" fontId="11" fillId="0" borderId="0" xfId="0" applyFont="1"/>
    <xf numFmtId="0" fontId="11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/>
    <xf numFmtId="0" fontId="8" fillId="0" borderId="12" xfId="0" applyFont="1" applyBorder="1"/>
    <xf numFmtId="0" fontId="8" fillId="0" borderId="8" xfId="0" applyFont="1" applyBorder="1"/>
    <xf numFmtId="0" fontId="23" fillId="0" borderId="1" xfId="0" applyFont="1" applyBorder="1"/>
    <xf numFmtId="0" fontId="23" fillId="0" borderId="0" xfId="0" applyFont="1" applyBorder="1"/>
    <xf numFmtId="0" fontId="23" fillId="0" borderId="13" xfId="0" applyFont="1" applyBorder="1"/>
    <xf numFmtId="0" fontId="23" fillId="0" borderId="13" xfId="0" applyFont="1" applyBorder="1" applyAlignment="1">
      <alignment horizontal="right"/>
    </xf>
    <xf numFmtId="0" fontId="23" fillId="0" borderId="13" xfId="0" applyFont="1" applyBorder="1" applyAlignment="1">
      <alignment horizontal="center"/>
    </xf>
    <xf numFmtId="0" fontId="23" fillId="0" borderId="2" xfId="0" applyFont="1" applyBorder="1"/>
    <xf numFmtId="0" fontId="23" fillId="0" borderId="0" xfId="0" applyFont="1"/>
    <xf numFmtId="0" fontId="23" fillId="0" borderId="12" xfId="0" applyFont="1" applyBorder="1" applyAlignment="1">
      <alignment horizontal="right"/>
    </xf>
    <xf numFmtId="0" fontId="23" fillId="0" borderId="12" xfId="0" applyFont="1" applyBorder="1" applyAlignment="1">
      <alignment horizontal="center"/>
    </xf>
    <xf numFmtId="0" fontId="23" fillId="0" borderId="12" xfId="0" applyFont="1" applyBorder="1"/>
    <xf numFmtId="0" fontId="23" fillId="0" borderId="4" xfId="0" applyFont="1" applyBorder="1"/>
    <xf numFmtId="0" fontId="23" fillId="0" borderId="4" xfId="0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0" fontId="8" fillId="0" borderId="10" xfId="0" applyFont="1" applyBorder="1"/>
    <xf numFmtId="0" fontId="8" fillId="0" borderId="13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3" fontId="20" fillId="0" borderId="6" xfId="6" applyNumberFormat="1" applyFont="1" applyBorder="1" applyAlignment="1">
      <alignment horizontal="center" vertical="center" wrapText="1"/>
    </xf>
    <xf numFmtId="3" fontId="19" fillId="0" borderId="6" xfId="6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0" xfId="7" applyFont="1" applyFill="1"/>
    <xf numFmtId="0" fontId="15" fillId="0" borderId="1" xfId="7" applyFont="1" applyFill="1" applyBorder="1"/>
    <xf numFmtId="0" fontId="12" fillId="0" borderId="16" xfId="7" applyFont="1" applyFill="1" applyBorder="1" applyAlignment="1">
      <alignment horizontal="left"/>
    </xf>
    <xf numFmtId="0" fontId="15" fillId="0" borderId="16" xfId="7" applyFont="1" applyFill="1" applyBorder="1"/>
    <xf numFmtId="0" fontId="12" fillId="0" borderId="0" xfId="7" applyFont="1" applyFill="1" applyBorder="1" applyAlignment="1">
      <alignment horizontal="left"/>
    </xf>
    <xf numFmtId="0" fontId="15" fillId="0" borderId="0" xfId="7" applyFont="1" applyFill="1" applyBorder="1"/>
    <xf numFmtId="0" fontId="15" fillId="0" borderId="18" xfId="7" applyFont="1" applyFill="1" applyBorder="1"/>
    <xf numFmtId="0" fontId="15" fillId="0" borderId="0" xfId="7" applyFont="1" applyFill="1" applyBorder="1" applyAlignment="1"/>
    <xf numFmtId="0" fontId="15" fillId="0" borderId="20" xfId="7" applyFont="1" applyFill="1" applyBorder="1"/>
    <xf numFmtId="0" fontId="15" fillId="0" borderId="21" xfId="7" applyFont="1" applyFill="1" applyBorder="1"/>
    <xf numFmtId="0" fontId="11" fillId="0" borderId="0" xfId="7" applyFont="1" applyBorder="1" applyAlignment="1">
      <alignment horizontal="center"/>
    </xf>
    <xf numFmtId="0" fontId="11" fillId="0" borderId="0" xfId="7" applyFont="1" applyBorder="1" applyAlignment="1">
      <alignment vertical="center"/>
    </xf>
    <xf numFmtId="0" fontId="11" fillId="0" borderId="0" xfId="7" applyFont="1" applyBorder="1"/>
    <xf numFmtId="0" fontId="17" fillId="0" borderId="0" xfId="7" applyFont="1" applyFill="1" applyBorder="1" applyAlignment="1"/>
    <xf numFmtId="0" fontId="30" fillId="0" borderId="0" xfId="7" applyFont="1" applyBorder="1" applyAlignment="1">
      <alignment horizontal="center"/>
    </xf>
    <xf numFmtId="0" fontId="11" fillId="0" borderId="0" xfId="7" applyFont="1" applyBorder="1" applyAlignment="1">
      <alignment horizontal="left" vertical="center"/>
    </xf>
    <xf numFmtId="3" fontId="15" fillId="0" borderId="0" xfId="7" applyNumberFormat="1" applyFont="1" applyBorder="1"/>
    <xf numFmtId="0" fontId="11" fillId="0" borderId="0" xfId="7" applyFont="1" applyBorder="1" applyAlignment="1">
      <alignment horizontal="center" vertical="center"/>
    </xf>
    <xf numFmtId="0" fontId="14" fillId="0" borderId="0" xfId="7" applyFont="1" applyFill="1" applyBorder="1" applyAlignment="1"/>
    <xf numFmtId="0" fontId="29" fillId="0" borderId="13" xfId="7" applyFont="1" applyBorder="1" applyAlignment="1">
      <alignment horizontal="left"/>
    </xf>
    <xf numFmtId="0" fontId="27" fillId="0" borderId="13" xfId="7" applyFont="1" applyBorder="1" applyAlignment="1">
      <alignment horizontal="left"/>
    </xf>
    <xf numFmtId="0" fontId="27" fillId="0" borderId="0" xfId="7" applyFont="1" applyBorder="1" applyAlignment="1">
      <alignment horizontal="left"/>
    </xf>
    <xf numFmtId="0" fontId="29" fillId="0" borderId="4" xfId="7" applyFont="1" applyBorder="1" applyAlignment="1">
      <alignment horizontal="left"/>
    </xf>
    <xf numFmtId="0" fontId="31" fillId="0" borderId="0" xfId="7" applyFont="1" applyBorder="1" applyAlignment="1">
      <alignment horizontal="left" vertical="center"/>
    </xf>
    <xf numFmtId="0" fontId="30" fillId="0" borderId="6" xfId="7" applyFont="1" applyBorder="1" applyAlignment="1">
      <alignment horizontal="center"/>
    </xf>
    <xf numFmtId="0" fontId="30" fillId="0" borderId="0" xfId="7" applyFont="1" applyBorder="1" applyAlignment="1">
      <alignment horizontal="center" vertical="center"/>
    </xf>
    <xf numFmtId="0" fontId="10" fillId="0" borderId="0" xfId="7" applyFont="1" applyFill="1"/>
    <xf numFmtId="0" fontId="10" fillId="0" borderId="13" xfId="7" applyFont="1" applyFill="1" applyBorder="1"/>
    <xf numFmtId="0" fontId="10" fillId="0" borderId="7" xfId="7" applyFont="1" applyFill="1" applyBorder="1"/>
    <xf numFmtId="0" fontId="10" fillId="0" borderId="12" xfId="7" applyFont="1" applyFill="1" applyBorder="1"/>
    <xf numFmtId="0" fontId="10" fillId="0" borderId="8" xfId="7" applyFont="1" applyFill="1" applyBorder="1"/>
    <xf numFmtId="0" fontId="10" fillId="0" borderId="0" xfId="7" applyFont="1" applyFill="1" applyAlignment="1">
      <alignment vertical="center"/>
    </xf>
    <xf numFmtId="0" fontId="10" fillId="0" borderId="2" xfId="7" applyFont="1" applyFill="1" applyBorder="1"/>
    <xf numFmtId="0" fontId="15" fillId="0" borderId="23" xfId="7" applyFont="1" applyBorder="1"/>
    <xf numFmtId="0" fontId="15" fillId="0" borderId="18" xfId="7" applyFont="1" applyBorder="1"/>
    <xf numFmtId="0" fontId="10" fillId="0" borderId="1" xfId="7" applyFont="1" applyFill="1" applyBorder="1"/>
    <xf numFmtId="0" fontId="10" fillId="0" borderId="0" xfId="7" applyFont="1" applyFill="1" applyBorder="1"/>
    <xf numFmtId="0" fontId="35" fillId="0" borderId="0" xfId="7" applyFont="1" applyBorder="1" applyAlignment="1">
      <alignment vertical="center"/>
    </xf>
    <xf numFmtId="0" fontId="15" fillId="0" borderId="0" xfId="7" applyFont="1" applyBorder="1" applyAlignment="1">
      <alignment horizontal="right" vertical="center"/>
    </xf>
    <xf numFmtId="0" fontId="10" fillId="0" borderId="0" xfId="7" applyFont="1" applyFill="1" applyBorder="1" applyAlignment="1">
      <alignment horizontal="center"/>
    </xf>
    <xf numFmtId="0" fontId="9" fillId="0" borderId="1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166" fontId="9" fillId="0" borderId="0" xfId="7" applyNumberFormat="1" applyFont="1" applyBorder="1" applyAlignment="1">
      <alignment horizontal="center" vertical="center"/>
    </xf>
    <xf numFmtId="0" fontId="35" fillId="0" borderId="23" xfId="7" applyFont="1" applyBorder="1"/>
    <xf numFmtId="0" fontId="36" fillId="0" borderId="0" xfId="7" applyFont="1" applyBorder="1" applyAlignment="1">
      <alignment horizontal="center" vertical="center"/>
    </xf>
    <xf numFmtId="0" fontId="36" fillId="0" borderId="0" xfId="7" applyFont="1" applyBorder="1" applyAlignment="1">
      <alignment horizontal="left" vertical="center"/>
    </xf>
    <xf numFmtId="0" fontId="13" fillId="0" borderId="0" xfId="7" applyFont="1" applyBorder="1" applyAlignment="1">
      <alignment horizontal="center"/>
    </xf>
    <xf numFmtId="0" fontId="15" fillId="0" borderId="0" xfId="7" applyFont="1" applyBorder="1" applyAlignment="1">
      <alignment horizontal="center"/>
    </xf>
    <xf numFmtId="0" fontId="15" fillId="0" borderId="0" xfId="7" applyFont="1" applyBorder="1"/>
    <xf numFmtId="0" fontId="13" fillId="0" borderId="0" xfId="7" applyFont="1" applyBorder="1" applyAlignment="1">
      <alignment vertical="center"/>
    </xf>
    <xf numFmtId="0" fontId="13" fillId="0" borderId="0" xfId="7" applyFont="1" applyBorder="1" applyAlignment="1">
      <alignment horizontal="center" vertical="center"/>
    </xf>
    <xf numFmtId="0" fontId="36" fillId="0" borderId="0" xfId="7" applyFont="1" applyFill="1" applyBorder="1" applyAlignment="1">
      <alignment horizontal="center" vertical="center"/>
    </xf>
    <xf numFmtId="0" fontId="36" fillId="0" borderId="0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vertical="center"/>
    </xf>
    <xf numFmtId="0" fontId="10" fillId="0" borderId="0" xfId="7" applyFont="1" applyBorder="1" applyAlignment="1">
      <alignment vertical="center"/>
    </xf>
    <xf numFmtId="0" fontId="10" fillId="0" borderId="0" xfId="7" applyFont="1" applyBorder="1"/>
    <xf numFmtId="3" fontId="15" fillId="0" borderId="13" xfId="7" applyNumberFormat="1" applyFont="1" applyBorder="1"/>
    <xf numFmtId="0" fontId="10" fillId="0" borderId="0" xfId="7" applyFont="1" applyBorder="1" applyAlignment="1">
      <alignment horizontal="center"/>
    </xf>
    <xf numFmtId="3" fontId="15" fillId="0" borderId="4" xfId="7" applyNumberFormat="1" applyFont="1" applyBorder="1"/>
    <xf numFmtId="0" fontId="37" fillId="0" borderId="0" xfId="7" applyFont="1" applyFill="1" applyBorder="1" applyAlignment="1">
      <alignment vertical="center"/>
    </xf>
    <xf numFmtId="0" fontId="10" fillId="0" borderId="0" xfId="7" applyFont="1" applyFill="1" applyBorder="1" applyAlignment="1">
      <alignment vertical="center"/>
    </xf>
    <xf numFmtId="0" fontId="10" fillId="0" borderId="0" xfId="7" applyFont="1"/>
    <xf numFmtId="0" fontId="10" fillId="2" borderId="0" xfId="7" applyFont="1" applyFill="1"/>
    <xf numFmtId="0" fontId="38" fillId="0" borderId="0" xfId="7" applyFont="1"/>
    <xf numFmtId="166" fontId="10" fillId="0" borderId="0" xfId="7" applyNumberFormat="1" applyFont="1" applyBorder="1" applyAlignment="1">
      <alignment horizontal="center"/>
    </xf>
    <xf numFmtId="0" fontId="36" fillId="0" borderId="0" xfId="7" applyFont="1" applyBorder="1" applyAlignment="1">
      <alignment horizontal="center"/>
    </xf>
    <xf numFmtId="0" fontId="36" fillId="0" borderId="0" xfId="7" applyFont="1" applyBorder="1"/>
    <xf numFmtId="0" fontId="10" fillId="0" borderId="0" xfId="7" applyFont="1" applyFill="1" applyBorder="1" applyAlignment="1"/>
    <xf numFmtId="0" fontId="36" fillId="0" borderId="0" xfId="7" applyFont="1" applyFill="1" applyBorder="1"/>
    <xf numFmtId="0" fontId="39" fillId="0" borderId="0" xfId="7" applyFont="1" applyBorder="1" applyAlignment="1">
      <alignment vertical="center"/>
    </xf>
    <xf numFmtId="0" fontId="11" fillId="0" borderId="0" xfId="7" applyFont="1" applyFill="1" applyBorder="1"/>
    <xf numFmtId="166" fontId="10" fillId="0" borderId="0" xfId="7" applyNumberFormat="1" applyFont="1" applyBorder="1" applyAlignment="1">
      <alignment horizontal="center" vertical="center"/>
    </xf>
    <xf numFmtId="0" fontId="11" fillId="0" borderId="13" xfId="7" applyFont="1" applyBorder="1"/>
    <xf numFmtId="0" fontId="11" fillId="0" borderId="4" xfId="7" applyFont="1" applyBorder="1"/>
    <xf numFmtId="0" fontId="6" fillId="0" borderId="0" xfId="7" applyFont="1" applyBorder="1"/>
    <xf numFmtId="0" fontId="36" fillId="0" borderId="0" xfId="7" applyFont="1" applyBorder="1" applyAlignment="1">
      <alignment vertical="center"/>
    </xf>
    <xf numFmtId="0" fontId="37" fillId="0" borderId="0" xfId="7" applyFont="1" applyBorder="1" applyAlignment="1">
      <alignment horizontal="center" vertical="center"/>
    </xf>
    <xf numFmtId="0" fontId="37" fillId="0" borderId="0" xfId="7" applyFont="1" applyBorder="1" applyAlignment="1">
      <alignment horizontal="left" vertical="center"/>
    </xf>
    <xf numFmtId="0" fontId="41" fillId="0" borderId="0" xfId="7" applyFont="1" applyBorder="1" applyAlignment="1">
      <alignment vertical="center"/>
    </xf>
    <xf numFmtId="0" fontId="10" fillId="0" borderId="0" xfId="7" applyFont="1" applyBorder="1" applyAlignment="1">
      <alignment horizontal="left" vertical="center"/>
    </xf>
    <xf numFmtId="0" fontId="10" fillId="0" borderId="1" xfId="7" applyFont="1" applyBorder="1"/>
    <xf numFmtId="0" fontId="10" fillId="0" borderId="2" xfId="7" applyFont="1" applyBorder="1"/>
    <xf numFmtId="0" fontId="42" fillId="0" borderId="0" xfId="7" applyFont="1" applyBorder="1" applyAlignment="1">
      <alignment horizontal="right"/>
    </xf>
    <xf numFmtId="0" fontId="10" fillId="0" borderId="0" xfId="7" applyFont="1" applyBorder="1" applyAlignment="1"/>
    <xf numFmtId="3" fontId="15" fillId="0" borderId="0" xfId="7" applyNumberFormat="1" applyFont="1"/>
    <xf numFmtId="0" fontId="10" fillId="0" borderId="0" xfId="7" applyFont="1" applyBorder="1" applyAlignment="1">
      <alignment horizontal="left"/>
    </xf>
    <xf numFmtId="0" fontId="27" fillId="0" borderId="4" xfId="7" applyFont="1" applyBorder="1" applyAlignment="1">
      <alignment horizontal="left"/>
    </xf>
    <xf numFmtId="0" fontId="27" fillId="0" borderId="3" xfId="7" applyFont="1" applyBorder="1" applyAlignment="1">
      <alignment horizontal="left"/>
    </xf>
    <xf numFmtId="0" fontId="27" fillId="0" borderId="6" xfId="7" applyFont="1" applyBorder="1" applyAlignment="1">
      <alignment horizontal="left"/>
    </xf>
    <xf numFmtId="0" fontId="10" fillId="0" borderId="1" xfId="7" applyFont="1" applyBorder="1" applyAlignment="1">
      <alignment vertical="center"/>
    </xf>
    <xf numFmtId="0" fontId="27" fillId="0" borderId="0" xfId="7" applyFont="1" applyBorder="1" applyAlignment="1">
      <alignment horizontal="left" vertical="center"/>
    </xf>
    <xf numFmtId="0" fontId="10" fillId="0" borderId="2" xfId="7" applyFont="1" applyBorder="1" applyAlignment="1">
      <alignment vertical="center"/>
    </xf>
    <xf numFmtId="0" fontId="10" fillId="0" borderId="5" xfId="7" applyFont="1" applyFill="1" applyBorder="1"/>
    <xf numFmtId="0" fontId="9" fillId="0" borderId="0" xfId="7" applyFont="1" applyBorder="1" applyAlignment="1">
      <alignment vertical="center"/>
    </xf>
    <xf numFmtId="0" fontId="10" fillId="0" borderId="10" xfId="7" applyFont="1" applyBorder="1"/>
    <xf numFmtId="166" fontId="10" fillId="0" borderId="13" xfId="7" applyNumberFormat="1" applyFont="1" applyBorder="1" applyAlignment="1">
      <alignment horizontal="center"/>
    </xf>
    <xf numFmtId="0" fontId="10" fillId="0" borderId="13" xfId="7" applyFont="1" applyBorder="1"/>
    <xf numFmtId="0" fontId="10" fillId="0" borderId="13" xfId="7" applyFont="1" applyBorder="1" applyAlignment="1">
      <alignment horizontal="center"/>
    </xf>
    <xf numFmtId="0" fontId="10" fillId="0" borderId="11" xfId="7" applyFont="1" applyBorder="1"/>
    <xf numFmtId="0" fontId="5" fillId="0" borderId="0" xfId="9"/>
    <xf numFmtId="0" fontId="44" fillId="0" borderId="0" xfId="9" applyFont="1" applyAlignment="1">
      <alignment horizontal="center"/>
    </xf>
    <xf numFmtId="0" fontId="12" fillId="0" borderId="0" xfId="9" applyFont="1" applyBorder="1" applyAlignment="1">
      <alignment horizontal="left"/>
    </xf>
    <xf numFmtId="0" fontId="35" fillId="0" borderId="0" xfId="9" applyFont="1" applyAlignment="1">
      <alignment horizontal="left"/>
    </xf>
    <xf numFmtId="0" fontId="26" fillId="0" borderId="0" xfId="9" applyFont="1" applyAlignment="1">
      <alignment horizontal="left"/>
    </xf>
    <xf numFmtId="0" fontId="45" fillId="0" borderId="4" xfId="9" applyFont="1" applyBorder="1"/>
    <xf numFmtId="0" fontId="6" fillId="0" borderId="24" xfId="9" applyFont="1" applyBorder="1" applyAlignment="1">
      <alignment horizontal="center" vertical="center"/>
    </xf>
    <xf numFmtId="0" fontId="6" fillId="0" borderId="25" xfId="9" applyFont="1" applyBorder="1" applyAlignment="1">
      <alignment horizontal="center" vertical="center"/>
    </xf>
    <xf numFmtId="0" fontId="6" fillId="0" borderId="26" xfId="9" applyFont="1" applyBorder="1" applyAlignment="1">
      <alignment horizontal="center" vertical="center"/>
    </xf>
    <xf numFmtId="0" fontId="5" fillId="0" borderId="27" xfId="9" applyFont="1" applyBorder="1" applyAlignment="1">
      <alignment horizontal="center"/>
    </xf>
    <xf numFmtId="0" fontId="5" fillId="0" borderId="6" xfId="9" applyFont="1" applyBorder="1"/>
    <xf numFmtId="0" fontId="5" fillId="0" borderId="6" xfId="9" applyFont="1" applyBorder="1" applyAlignment="1">
      <alignment horizontal="center"/>
    </xf>
    <xf numFmtId="3" fontId="5" fillId="0" borderId="6" xfId="9" applyNumberFormat="1" applyFont="1" applyBorder="1"/>
    <xf numFmtId="3" fontId="5" fillId="0" borderId="28" xfId="9" applyNumberFormat="1" applyFont="1" applyBorder="1"/>
    <xf numFmtId="49" fontId="5" fillId="0" borderId="6" xfId="9" applyNumberFormat="1" applyFont="1" applyBorder="1" applyAlignment="1">
      <alignment horizontal="right"/>
    </xf>
    <xf numFmtId="3" fontId="5" fillId="0" borderId="0" xfId="9" applyNumberFormat="1"/>
    <xf numFmtId="3" fontId="5" fillId="0" borderId="6" xfId="9" applyNumberFormat="1" applyFont="1" applyBorder="1" applyAlignment="1">
      <alignment horizontal="right"/>
    </xf>
    <xf numFmtId="0" fontId="5" fillId="0" borderId="29" xfId="9" applyFont="1" applyBorder="1" applyAlignment="1">
      <alignment horizontal="center"/>
    </xf>
    <xf numFmtId="0" fontId="5" fillId="0" borderId="30" xfId="9" applyFont="1" applyBorder="1"/>
    <xf numFmtId="0" fontId="5" fillId="0" borderId="30" xfId="9" applyFont="1" applyBorder="1" applyAlignment="1">
      <alignment horizontal="center"/>
    </xf>
    <xf numFmtId="3" fontId="5" fillId="0" borderId="30" xfId="9" applyNumberFormat="1" applyFont="1" applyBorder="1"/>
    <xf numFmtId="3" fontId="5" fillId="0" borderId="30" xfId="9" applyNumberFormat="1" applyFont="1" applyBorder="1" applyAlignment="1">
      <alignment horizontal="right"/>
    </xf>
    <xf numFmtId="0" fontId="45" fillId="0" borderId="0" xfId="9" applyFont="1" applyAlignment="1">
      <alignment horizontal="center"/>
    </xf>
    <xf numFmtId="0" fontId="49" fillId="0" borderId="0" xfId="9" applyFont="1" applyAlignment="1">
      <alignment horizontal="left" vertical="center"/>
    </xf>
    <xf numFmtId="0" fontId="50" fillId="0" borderId="0" xfId="9" applyFont="1"/>
    <xf numFmtId="0" fontId="51" fillId="0" borderId="0" xfId="9" applyFont="1"/>
    <xf numFmtId="14" fontId="5" fillId="0" borderId="6" xfId="9" applyNumberFormat="1" applyFont="1" applyBorder="1" applyAlignment="1">
      <alignment horizontal="center"/>
    </xf>
    <xf numFmtId="0" fontId="5" fillId="0" borderId="6" xfId="9" applyBorder="1" applyAlignment="1">
      <alignment horizontal="center"/>
    </xf>
    <xf numFmtId="0" fontId="15" fillId="0" borderId="6" xfId="9" applyFont="1" applyBorder="1"/>
    <xf numFmtId="3" fontId="5" fillId="0" borderId="6" xfId="14" applyNumberFormat="1" applyBorder="1"/>
    <xf numFmtId="164" fontId="50" fillId="0" borderId="0" xfId="1" applyFont="1"/>
    <xf numFmtId="0" fontId="5" fillId="0" borderId="6" xfId="9" applyFont="1" applyBorder="1" applyAlignment="1">
      <alignment vertical="center"/>
    </xf>
    <xf numFmtId="0" fontId="13" fillId="0" borderId="6" xfId="9" applyFont="1" applyBorder="1" applyAlignment="1">
      <alignment vertical="center"/>
    </xf>
    <xf numFmtId="0" fontId="13" fillId="0" borderId="6" xfId="9" applyFont="1" applyBorder="1" applyAlignment="1">
      <alignment horizontal="center" vertical="center"/>
    </xf>
    <xf numFmtId="3" fontId="13" fillId="0" borderId="6" xfId="14" applyNumberFormat="1" applyFont="1" applyBorder="1" applyAlignment="1">
      <alignment vertical="center"/>
    </xf>
    <xf numFmtId="3" fontId="50" fillId="0" borderId="0" xfId="9" applyNumberFormat="1" applyFont="1"/>
    <xf numFmtId="1" fontId="5" fillId="0" borderId="0" xfId="9" applyNumberFormat="1"/>
    <xf numFmtId="0" fontId="5" fillId="0" borderId="0" xfId="9" applyBorder="1"/>
    <xf numFmtId="3" fontId="5" fillId="0" borderId="0" xfId="9" applyNumberFormat="1" applyBorder="1"/>
    <xf numFmtId="3" fontId="5" fillId="0" borderId="0" xfId="14" applyNumberFormat="1" applyFill="1" applyBorder="1"/>
    <xf numFmtId="0" fontId="11" fillId="0" borderId="27" xfId="9" applyFont="1" applyBorder="1" applyAlignment="1">
      <alignment horizontal="center"/>
    </xf>
    <xf numFmtId="0" fontId="11" fillId="0" borderId="6" xfId="9" applyFont="1" applyBorder="1"/>
    <xf numFmtId="0" fontId="11" fillId="0" borderId="6" xfId="9" applyFont="1" applyBorder="1" applyAlignment="1">
      <alignment horizontal="center"/>
    </xf>
    <xf numFmtId="3" fontId="11" fillId="0" borderId="6" xfId="9" applyNumberFormat="1" applyFont="1" applyBorder="1"/>
    <xf numFmtId="3" fontId="11" fillId="0" borderId="28" xfId="9" applyNumberFormat="1" applyFont="1" applyBorder="1"/>
    <xf numFmtId="49" fontId="11" fillId="0" borderId="6" xfId="9" applyNumberFormat="1" applyFont="1" applyBorder="1" applyAlignment="1">
      <alignment horizontal="right"/>
    </xf>
    <xf numFmtId="0" fontId="23" fillId="0" borderId="4" xfId="0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5" fillId="0" borderId="6" xfId="9" applyFont="1" applyBorder="1" applyAlignment="1">
      <alignment horizontal="center" vertical="center"/>
    </xf>
    <xf numFmtId="0" fontId="5" fillId="0" borderId="0" xfId="9" applyFont="1" applyAlignment="1">
      <alignment horizontal="center"/>
    </xf>
    <xf numFmtId="14" fontId="23" fillId="0" borderId="13" xfId="0" applyNumberFormat="1" applyFont="1" applyBorder="1"/>
    <xf numFmtId="3" fontId="5" fillId="0" borderId="6" xfId="2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9" fillId="0" borderId="0" xfId="0" applyFont="1" applyAlignment="1">
      <alignment horizontal="left" vertical="center"/>
    </xf>
    <xf numFmtId="0" fontId="50" fillId="0" borderId="0" xfId="0" applyFont="1"/>
    <xf numFmtId="0" fontId="51" fillId="0" borderId="0" xfId="0" applyFont="1"/>
    <xf numFmtId="0" fontId="5" fillId="0" borderId="6" xfId="7" applyFont="1" applyBorder="1" applyAlignment="1"/>
    <xf numFmtId="0" fontId="5" fillId="0" borderId="0" xfId="9" applyFont="1"/>
    <xf numFmtId="3" fontId="5" fillId="0" borderId="0" xfId="9" applyNumberFormat="1" applyFont="1"/>
    <xf numFmtId="0" fontId="5" fillId="0" borderId="0" xfId="9" applyFont="1" applyAlignment="1">
      <alignment vertical="center"/>
    </xf>
    <xf numFmtId="3" fontId="11" fillId="0" borderId="6" xfId="9" applyNumberFormat="1" applyFont="1" applyBorder="1" applyAlignment="1">
      <alignment horizontal="center" vertical="center"/>
    </xf>
    <xf numFmtId="0" fontId="13" fillId="0" borderId="3" xfId="9" applyFont="1" applyBorder="1" applyAlignment="1">
      <alignment vertical="center"/>
    </xf>
    <xf numFmtId="0" fontId="11" fillId="0" borderId="5" xfId="9" applyFont="1" applyBorder="1" applyAlignment="1">
      <alignment vertical="center"/>
    </xf>
    <xf numFmtId="3" fontId="5" fillId="0" borderId="6" xfId="9" applyNumberFormat="1" applyFont="1" applyBorder="1" applyAlignment="1">
      <alignment horizontal="center" vertical="center"/>
    </xf>
    <xf numFmtId="3" fontId="5" fillId="0" borderId="6" xfId="9" applyNumberFormat="1" applyFont="1" applyBorder="1" applyAlignment="1">
      <alignment vertical="center"/>
    </xf>
    <xf numFmtId="0" fontId="21" fillId="0" borderId="6" xfId="9" applyFont="1" applyBorder="1" applyAlignment="1">
      <alignment horizontal="center" vertical="center"/>
    </xf>
    <xf numFmtId="1" fontId="11" fillId="0" borderId="8" xfId="9" applyNumberFormat="1" applyFont="1" applyBorder="1" applyAlignment="1">
      <alignment horizontal="center" vertical="center"/>
    </xf>
    <xf numFmtId="0" fontId="11" fillId="0" borderId="3" xfId="9" applyFont="1" applyBorder="1" applyAlignment="1">
      <alignment vertical="center"/>
    </xf>
    <xf numFmtId="0" fontId="7" fillId="0" borderId="6" xfId="9" applyFont="1" applyBorder="1" applyAlignment="1">
      <alignment horizontal="left" vertical="center"/>
    </xf>
    <xf numFmtId="3" fontId="5" fillId="0" borderId="0" xfId="7" applyNumberFormat="1" applyFont="1" applyFill="1"/>
    <xf numFmtId="0" fontId="5" fillId="0" borderId="0" xfId="7" applyFont="1" applyFill="1"/>
    <xf numFmtId="0" fontId="5" fillId="0" borderId="0" xfId="7" applyFont="1" applyFill="1" applyAlignment="1">
      <alignment horizontal="center"/>
    </xf>
    <xf numFmtId="0" fontId="5" fillId="0" borderId="0" xfId="7" applyFont="1" applyFill="1" applyBorder="1"/>
    <xf numFmtId="3" fontId="5" fillId="0" borderId="0" xfId="7" applyNumberFormat="1" applyFont="1" applyFill="1" applyBorder="1"/>
    <xf numFmtId="0" fontId="5" fillId="0" borderId="0" xfId="7" applyFont="1" applyFill="1" applyBorder="1" applyAlignment="1">
      <alignment horizontal="center"/>
    </xf>
    <xf numFmtId="0" fontId="5" fillId="0" borderId="12" xfId="7" applyFont="1" applyFill="1" applyBorder="1"/>
    <xf numFmtId="3" fontId="5" fillId="0" borderId="12" xfId="7" applyNumberFormat="1" applyFont="1" applyFill="1" applyBorder="1"/>
    <xf numFmtId="0" fontId="5" fillId="0" borderId="12" xfId="7" applyFont="1" applyFill="1" applyBorder="1" applyAlignment="1">
      <alignment horizontal="center"/>
    </xf>
    <xf numFmtId="0" fontId="5" fillId="0" borderId="2" xfId="7" applyFont="1" applyBorder="1"/>
    <xf numFmtId="0" fontId="5" fillId="0" borderId="0" xfId="7" applyFont="1"/>
    <xf numFmtId="0" fontId="5" fillId="0" borderId="0" xfId="7" applyFont="1" applyBorder="1"/>
    <xf numFmtId="0" fontId="5" fillId="0" borderId="1" xfId="7" applyFont="1" applyBorder="1"/>
    <xf numFmtId="0" fontId="5" fillId="0" borderId="0" xfId="7" applyFont="1" applyBorder="1" applyAlignment="1">
      <alignment horizontal="center"/>
    </xf>
    <xf numFmtId="166" fontId="5" fillId="0" borderId="0" xfId="7" applyNumberFormat="1" applyFont="1" applyBorder="1" applyAlignment="1">
      <alignment horizontal="center"/>
    </xf>
    <xf numFmtId="0" fontId="5" fillId="0" borderId="0" xfId="7" applyFont="1" applyBorder="1" applyAlignment="1">
      <alignment horizontal="left"/>
    </xf>
    <xf numFmtId="0" fontId="5" fillId="0" borderId="0" xfId="7" applyFont="1" applyBorder="1" applyAlignment="1">
      <alignment horizontal="center" vertical="center"/>
    </xf>
    <xf numFmtId="3" fontId="5" fillId="0" borderId="6" xfId="9" applyNumberFormat="1" applyFont="1" applyFill="1" applyBorder="1"/>
    <xf numFmtId="0" fontId="5" fillId="0" borderId="3" xfId="9" applyFont="1" applyFill="1" applyBorder="1"/>
    <xf numFmtId="0" fontId="5" fillId="0" borderId="4" xfId="9" applyFont="1" applyFill="1" applyBorder="1"/>
    <xf numFmtId="0" fontId="5" fillId="0" borderId="5" xfId="9" applyFont="1" applyFill="1" applyBorder="1"/>
    <xf numFmtId="3" fontId="23" fillId="0" borderId="6" xfId="9" applyNumberFormat="1" applyFont="1" applyFill="1" applyBorder="1"/>
    <xf numFmtId="0" fontId="5" fillId="0" borderId="0" xfId="9" applyFont="1" applyFill="1" applyBorder="1"/>
    <xf numFmtId="3" fontId="23" fillId="0" borderId="6" xfId="9" applyNumberFormat="1" applyFont="1" applyFill="1" applyBorder="1" applyAlignment="1">
      <alignment vertical="center"/>
    </xf>
    <xf numFmtId="0" fontId="23" fillId="0" borderId="4" xfId="9" applyFont="1" applyFill="1" applyBorder="1" applyAlignment="1">
      <alignment vertical="center"/>
    </xf>
    <xf numFmtId="0" fontId="5" fillId="0" borderId="4" xfId="9" applyFont="1" applyFill="1" applyBorder="1" applyAlignment="1">
      <alignment vertical="center"/>
    </xf>
    <xf numFmtId="0" fontId="5" fillId="0" borderId="5" xfId="9" applyFont="1" applyFill="1" applyBorder="1" applyAlignment="1">
      <alignment vertical="center"/>
    </xf>
    <xf numFmtId="0" fontId="5" fillId="0" borderId="0" xfId="7" applyFont="1" applyFill="1" applyAlignment="1">
      <alignment vertical="center"/>
    </xf>
    <xf numFmtId="0" fontId="23" fillId="0" borderId="4" xfId="9" applyFont="1" applyFill="1" applyBorder="1"/>
    <xf numFmtId="3" fontId="23" fillId="0" borderId="13" xfId="9" applyNumberFormat="1" applyFont="1" applyFill="1" applyBorder="1"/>
    <xf numFmtId="0" fontId="23" fillId="0" borderId="13" xfId="9" applyFont="1" applyFill="1" applyBorder="1"/>
    <xf numFmtId="0" fontId="5" fillId="0" borderId="13" xfId="9" applyFont="1" applyFill="1" applyBorder="1"/>
    <xf numFmtId="3" fontId="23" fillId="0" borderId="0" xfId="9" applyNumberFormat="1" applyFont="1" applyFill="1" applyBorder="1"/>
    <xf numFmtId="0" fontId="23" fillId="0" borderId="0" xfId="9" applyFont="1" applyFill="1" applyBorder="1"/>
    <xf numFmtId="3" fontId="23" fillId="0" borderId="12" xfId="9" applyNumberFormat="1" applyFont="1" applyFill="1" applyBorder="1"/>
    <xf numFmtId="0" fontId="23" fillId="0" borderId="12" xfId="9" applyFont="1" applyFill="1" applyBorder="1"/>
    <xf numFmtId="0" fontId="5" fillId="0" borderId="12" xfId="9" applyFont="1" applyFill="1" applyBorder="1"/>
    <xf numFmtId="0" fontId="23" fillId="0" borderId="3" xfId="9" applyFont="1" applyFill="1" applyBorder="1" applyAlignment="1">
      <alignment vertical="center"/>
    </xf>
    <xf numFmtId="1" fontId="27" fillId="0" borderId="6" xfId="7" applyNumberFormat="1" applyFont="1" applyBorder="1" applyAlignment="1">
      <alignment horizontal="left"/>
    </xf>
    <xf numFmtId="0" fontId="14" fillId="0" borderId="0" xfId="9" applyFont="1" applyFill="1" applyAlignment="1">
      <alignment vertical="center"/>
    </xf>
    <xf numFmtId="0" fontId="10" fillId="0" borderId="5" xfId="9" applyFont="1" applyBorder="1" applyAlignment="1">
      <alignment vertical="center"/>
    </xf>
    <xf numFmtId="0" fontId="5" fillId="0" borderId="4" xfId="9" applyFont="1" applyBorder="1" applyAlignment="1">
      <alignment vertical="center"/>
    </xf>
    <xf numFmtId="3" fontId="10" fillId="0" borderId="6" xfId="9" applyNumberFormat="1" applyFont="1" applyBorder="1" applyAlignment="1">
      <alignment vertical="center"/>
    </xf>
    <xf numFmtId="3" fontId="11" fillId="2" borderId="6" xfId="9" applyNumberFormat="1" applyFont="1" applyFill="1" applyBorder="1" applyAlignment="1">
      <alignment vertical="center"/>
    </xf>
    <xf numFmtId="0" fontId="10" fillId="0" borderId="4" xfId="9" applyFont="1" applyBorder="1" applyAlignment="1">
      <alignment vertical="center"/>
    </xf>
    <xf numFmtId="0" fontId="10" fillId="0" borderId="6" xfId="9" applyFont="1" applyBorder="1" applyAlignment="1">
      <alignment horizontal="center" vertical="center"/>
    </xf>
    <xf numFmtId="3" fontId="10" fillId="0" borderId="0" xfId="7" applyNumberFormat="1" applyFont="1" applyFill="1"/>
    <xf numFmtId="0" fontId="10" fillId="0" borderId="4" xfId="9" applyFont="1" applyBorder="1" applyAlignment="1">
      <alignment horizontal="center" vertical="center"/>
    </xf>
    <xf numFmtId="0" fontId="32" fillId="0" borderId="6" xfId="9" applyFont="1" applyBorder="1" applyAlignment="1">
      <alignment horizontal="center" vertical="center"/>
    </xf>
    <xf numFmtId="0" fontId="10" fillId="0" borderId="3" xfId="9" applyFont="1" applyBorder="1" applyAlignment="1">
      <alignment vertical="center"/>
    </xf>
    <xf numFmtId="0" fontId="7" fillId="0" borderId="0" xfId="9" applyFont="1" applyAlignment="1">
      <alignment horizontal="left"/>
    </xf>
    <xf numFmtId="0" fontId="5" fillId="0" borderId="0" xfId="7" applyFont="1" applyBorder="1" applyAlignment="1">
      <alignment vertical="center"/>
    </xf>
    <xf numFmtId="0" fontId="5" fillId="0" borderId="0" xfId="7" applyFont="1" applyBorder="1" applyAlignment="1"/>
    <xf numFmtId="1" fontId="11" fillId="0" borderId="0" xfId="7" applyNumberFormat="1" applyFont="1" applyBorder="1"/>
    <xf numFmtId="0" fontId="6" fillId="0" borderId="0" xfId="9" applyFont="1" applyFill="1" applyBorder="1"/>
    <xf numFmtId="1" fontId="11" fillId="0" borderId="13" xfId="7" applyNumberFormat="1" applyFont="1" applyBorder="1"/>
    <xf numFmtId="3" fontId="11" fillId="0" borderId="13" xfId="7" applyNumberFormat="1" applyFont="1" applyBorder="1"/>
    <xf numFmtId="3" fontId="5" fillId="0" borderId="0" xfId="7" applyNumberFormat="1" applyFont="1" applyBorder="1" applyAlignment="1">
      <alignment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/>
    <xf numFmtId="3" fontId="5" fillId="0" borderId="0" xfId="7" applyNumberFormat="1" applyFont="1" applyFill="1" applyBorder="1" applyAlignment="1">
      <alignment vertical="center"/>
    </xf>
    <xf numFmtId="0" fontId="5" fillId="0" borderId="13" xfId="7" applyFont="1" applyFill="1" applyBorder="1" applyAlignment="1">
      <alignment horizontal="center" vertical="center"/>
    </xf>
    <xf numFmtId="166" fontId="5" fillId="0" borderId="0" xfId="7" applyNumberFormat="1" applyFont="1" applyFill="1" applyBorder="1" applyAlignment="1">
      <alignment horizontal="center"/>
    </xf>
    <xf numFmtId="0" fontId="5" fillId="0" borderId="1" xfId="7" applyFont="1" applyFill="1" applyBorder="1"/>
    <xf numFmtId="0" fontId="5" fillId="2" borderId="0" xfId="7" applyFont="1" applyFill="1" applyBorder="1" applyAlignment="1">
      <alignment horizontal="center" vertical="center"/>
    </xf>
    <xf numFmtId="1" fontId="5" fillId="0" borderId="13" xfId="7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left" vertical="center"/>
    </xf>
    <xf numFmtId="3" fontId="5" fillId="0" borderId="6" xfId="7" applyNumberFormat="1" applyFont="1" applyBorder="1" applyAlignment="1">
      <alignment vertical="center"/>
    </xf>
    <xf numFmtId="3" fontId="5" fillId="0" borderId="6" xfId="7" applyNumberFormat="1" applyFont="1" applyBorder="1"/>
    <xf numFmtId="0" fontId="5" fillId="0" borderId="6" xfId="7" applyFont="1" applyBorder="1"/>
    <xf numFmtId="0" fontId="5" fillId="0" borderId="6" xfId="7" applyFont="1" applyBorder="1" applyAlignment="1">
      <alignment horizontal="center"/>
    </xf>
    <xf numFmtId="0" fontId="5" fillId="0" borderId="6" xfId="7" applyFont="1" applyFill="1" applyBorder="1" applyAlignment="1">
      <alignment horizontal="center"/>
    </xf>
    <xf numFmtId="0" fontId="5" fillId="0" borderId="14" xfId="7" applyFont="1" applyBorder="1" applyAlignment="1">
      <alignment horizontal="center"/>
    </xf>
    <xf numFmtId="0" fontId="5" fillId="0" borderId="9" xfId="7" applyFont="1" applyBorder="1" applyAlignment="1">
      <alignment horizontal="center"/>
    </xf>
    <xf numFmtId="0" fontId="5" fillId="0" borderId="2" xfId="7" applyFont="1" applyBorder="1" applyAlignment="1">
      <alignment vertical="center"/>
    </xf>
    <xf numFmtId="166" fontId="5" fillId="0" borderId="0" xfId="7" applyNumberFormat="1" applyFont="1" applyBorder="1" applyAlignment="1">
      <alignment horizontal="center" vertical="center"/>
    </xf>
    <xf numFmtId="0" fontId="5" fillId="0" borderId="1" xfId="7" applyFont="1" applyBorder="1" applyAlignment="1">
      <alignment vertical="center"/>
    </xf>
    <xf numFmtId="0" fontId="5" fillId="0" borderId="0" xfId="7" applyFont="1" applyBorder="1" applyAlignment="1">
      <alignment horizontal="right"/>
    </xf>
    <xf numFmtId="3" fontId="5" fillId="0" borderId="22" xfId="7" applyNumberFormat="1" applyFont="1" applyFill="1" applyBorder="1"/>
    <xf numFmtId="3" fontId="5" fillId="0" borderId="21" xfId="7" applyNumberFormat="1" applyFont="1" applyFill="1" applyBorder="1"/>
    <xf numFmtId="0" fontId="5" fillId="0" borderId="21" xfId="7" applyFont="1" applyFill="1" applyBorder="1"/>
    <xf numFmtId="3" fontId="5" fillId="0" borderId="19" xfId="7" applyNumberFormat="1" applyFont="1" applyFill="1" applyBorder="1"/>
    <xf numFmtId="0" fontId="5" fillId="0" borderId="18" xfId="7" applyFont="1" applyFill="1" applyBorder="1" applyAlignment="1">
      <alignment horizontal="center"/>
    </xf>
    <xf numFmtId="3" fontId="5" fillId="0" borderId="17" xfId="7" applyNumberFormat="1" applyFont="1" applyFill="1" applyBorder="1"/>
    <xf numFmtId="3" fontId="5" fillId="0" borderId="16" xfId="7" applyNumberFormat="1" applyFont="1" applyFill="1" applyBorder="1"/>
    <xf numFmtId="0" fontId="5" fillId="0" borderId="16" xfId="7" applyFont="1" applyFill="1" applyBorder="1"/>
    <xf numFmtId="0" fontId="5" fillId="0" borderId="15" xfId="7" applyFont="1" applyFill="1" applyBorder="1" applyAlignment="1">
      <alignment horizontal="center"/>
    </xf>
    <xf numFmtId="3" fontId="5" fillId="0" borderId="13" xfId="7" applyNumberFormat="1" applyFont="1" applyFill="1" applyBorder="1"/>
    <xf numFmtId="0" fontId="5" fillId="0" borderId="13" xfId="7" applyFont="1" applyFill="1" applyBorder="1"/>
    <xf numFmtId="0" fontId="5" fillId="0" borderId="9" xfId="9" applyFont="1" applyBorder="1"/>
    <xf numFmtId="0" fontId="5" fillId="0" borderId="9" xfId="9" applyFont="1" applyBorder="1" applyAlignment="1">
      <alignment horizontal="center"/>
    </xf>
    <xf numFmtId="3" fontId="5" fillId="0" borderId="9" xfId="9" applyNumberFormat="1" applyFont="1" applyBorder="1"/>
    <xf numFmtId="3" fontId="5" fillId="0" borderId="9" xfId="9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6" xfId="0" applyBorder="1"/>
    <xf numFmtId="172" fontId="53" fillId="0" borderId="6" xfId="0" applyNumberFormat="1" applyFont="1" applyBorder="1"/>
    <xf numFmtId="3" fontId="5" fillId="0" borderId="9" xfId="0" applyNumberFormat="1" applyFont="1" applyBorder="1" applyAlignment="1">
      <alignment horizontal="center" vertical="center"/>
    </xf>
    <xf numFmtId="3" fontId="5" fillId="0" borderId="6" xfId="7" applyNumberFormat="1" applyFont="1" applyBorder="1" applyAlignment="1"/>
    <xf numFmtId="3" fontId="11" fillId="0" borderId="0" xfId="7" applyNumberFormat="1" applyFont="1" applyBorder="1"/>
    <xf numFmtId="3" fontId="40" fillId="0" borderId="6" xfId="9" applyNumberFormat="1" applyFont="1" applyBorder="1" applyAlignment="1">
      <alignment vertical="center"/>
    </xf>
    <xf numFmtId="0" fontId="35" fillId="0" borderId="0" xfId="7" applyFont="1" applyBorder="1" applyAlignment="1">
      <alignment horizontal="left" vertical="center"/>
    </xf>
    <xf numFmtId="0" fontId="5" fillId="0" borderId="6" xfId="7" applyFont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171" fontId="5" fillId="0" borderId="0" xfId="1" applyNumberFormat="1"/>
    <xf numFmtId="0" fontId="5" fillId="0" borderId="31" xfId="9" applyFont="1" applyBorder="1"/>
    <xf numFmtId="0" fontId="5" fillId="0" borderId="31" xfId="9" applyFont="1" applyBorder="1" applyAlignment="1">
      <alignment horizontal="center"/>
    </xf>
    <xf numFmtId="3" fontId="5" fillId="0" borderId="31" xfId="9" applyNumberFormat="1" applyFont="1" applyBorder="1"/>
    <xf numFmtId="3" fontId="5" fillId="0" borderId="31" xfId="9" applyNumberFormat="1" applyFont="1" applyBorder="1" applyAlignment="1">
      <alignment horizontal="right"/>
    </xf>
    <xf numFmtId="3" fontId="5" fillId="0" borderId="32" xfId="9" applyNumberFormat="1" applyFont="1" applyBorder="1"/>
    <xf numFmtId="3" fontId="5" fillId="0" borderId="33" xfId="9" applyNumberFormat="1" applyFont="1" applyBorder="1"/>
    <xf numFmtId="0" fontId="5" fillId="0" borderId="34" xfId="9" applyFont="1" applyBorder="1" applyAlignment="1">
      <alignment horizontal="center"/>
    </xf>
    <xf numFmtId="0" fontId="5" fillId="0" borderId="35" xfId="9" applyFont="1" applyBorder="1"/>
    <xf numFmtId="0" fontId="5" fillId="0" borderId="35" xfId="9" applyFont="1" applyBorder="1" applyAlignment="1">
      <alignment horizontal="center"/>
    </xf>
    <xf numFmtId="3" fontId="5" fillId="0" borderId="35" xfId="9" applyNumberFormat="1" applyFont="1" applyBorder="1"/>
    <xf numFmtId="3" fontId="5" fillId="0" borderId="35" xfId="9" applyNumberFormat="1" applyFont="1" applyBorder="1" applyAlignment="1">
      <alignment horizontal="right"/>
    </xf>
    <xf numFmtId="3" fontId="5" fillId="0" borderId="36" xfId="9" applyNumberFormat="1" applyFont="1" applyBorder="1"/>
    <xf numFmtId="3" fontId="5" fillId="0" borderId="9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171" fontId="8" fillId="0" borderId="0" xfId="1" applyNumberFormat="1" applyFont="1" applyAlignment="1">
      <alignment vertical="center"/>
    </xf>
    <xf numFmtId="43" fontId="0" fillId="0" borderId="0" xfId="1" applyNumberFormat="1" applyFont="1"/>
    <xf numFmtId="4" fontId="5" fillId="0" borderId="6" xfId="7" applyNumberFormat="1" applyFont="1" applyBorder="1"/>
    <xf numFmtId="4" fontId="5" fillId="0" borderId="6" xfId="7" applyNumberFormat="1" applyFont="1" applyBorder="1" applyAlignment="1"/>
    <xf numFmtId="3" fontId="11" fillId="0" borderId="6" xfId="9" applyNumberFormat="1" applyFont="1" applyBorder="1" applyAlignment="1">
      <alignment vertical="center"/>
    </xf>
    <xf numFmtId="0" fontId="54" fillId="0" borderId="0" xfId="9" applyFont="1" applyAlignment="1">
      <alignment vertical="center"/>
    </xf>
    <xf numFmtId="3" fontId="5" fillId="0" borderId="6" xfId="25" applyNumberFormat="1" applyFont="1" applyBorder="1" applyAlignment="1">
      <alignment vertical="center"/>
    </xf>
    <xf numFmtId="0" fontId="54" fillId="0" borderId="6" xfId="0" applyFont="1" applyBorder="1" applyAlignment="1">
      <alignment vertical="center"/>
    </xf>
    <xf numFmtId="173" fontId="54" fillId="0" borderId="6" xfId="0" applyNumberFormat="1" applyFont="1" applyBorder="1" applyAlignment="1">
      <alignment horizontal="right" vertical="center"/>
    </xf>
    <xf numFmtId="174" fontId="54" fillId="0" borderId="6" xfId="0" applyNumberFormat="1" applyFont="1" applyBorder="1" applyAlignment="1">
      <alignment horizontal="right" vertical="center"/>
    </xf>
    <xf numFmtId="0" fontId="55" fillId="0" borderId="6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Alignment="1"/>
    <xf numFmtId="0" fontId="5" fillId="0" borderId="6" xfId="0" applyFont="1" applyBorder="1" applyAlignment="1"/>
    <xf numFmtId="173" fontId="54" fillId="0" borderId="6" xfId="0" applyNumberFormat="1" applyFont="1" applyBorder="1" applyAlignment="1">
      <alignment horizontal="right" vertical="center"/>
    </xf>
    <xf numFmtId="173" fontId="54" fillId="0" borderId="6" xfId="0" applyNumberFormat="1" applyFont="1" applyBorder="1" applyAlignment="1">
      <alignment horizontal="right" vertical="center"/>
    </xf>
    <xf numFmtId="171" fontId="11" fillId="0" borderId="0" xfId="1" applyNumberFormat="1" applyFont="1" applyAlignment="1">
      <alignment vertical="center"/>
    </xf>
    <xf numFmtId="4" fontId="0" fillId="0" borderId="6" xfId="0" applyNumberFormat="1" applyBorder="1"/>
    <xf numFmtId="43" fontId="0" fillId="0" borderId="6" xfId="1" applyNumberFormat="1" applyFont="1" applyBorder="1"/>
    <xf numFmtId="172" fontId="1" fillId="0" borderId="6" xfId="1" applyNumberFormat="1" applyFont="1" applyBorder="1"/>
    <xf numFmtId="0" fontId="56" fillId="0" borderId="6" xfId="0" applyFont="1" applyBorder="1"/>
    <xf numFmtId="0" fontId="0" fillId="0" borderId="6" xfId="0" applyBorder="1" applyAlignment="1">
      <alignment horizontal="left"/>
    </xf>
    <xf numFmtId="0" fontId="0" fillId="0" borderId="6" xfId="0" applyNumberFormat="1" applyFont="1" applyBorder="1" applyAlignment="1" applyProtection="1">
      <alignment vertical="center" wrapText="1" readingOrder="1"/>
    </xf>
    <xf numFmtId="2" fontId="0" fillId="0" borderId="6" xfId="0" applyNumberFormat="1" applyFont="1" applyBorder="1" applyAlignment="1" applyProtection="1">
      <alignment horizontal="center" vertical="center" wrapText="1" readingOrder="1"/>
    </xf>
    <xf numFmtId="2" fontId="0" fillId="0" borderId="6" xfId="0" applyNumberFormat="1" applyFont="1" applyBorder="1" applyAlignment="1" applyProtection="1">
      <alignment horizontal="right" vertical="center" wrapText="1" readingOrder="1"/>
    </xf>
    <xf numFmtId="0" fontId="0" fillId="0" borderId="6" xfId="0" applyNumberFormat="1" applyFont="1" applyBorder="1" applyAlignment="1" applyProtection="1">
      <alignment horizontal="left" vertical="center" wrapText="1" readingOrder="1"/>
    </xf>
    <xf numFmtId="0" fontId="57" fillId="0" borderId="6" xfId="0" applyFont="1" applyBorder="1"/>
    <xf numFmtId="0" fontId="0" fillId="0" borderId="6" xfId="0" applyFont="1" applyBorder="1"/>
    <xf numFmtId="0" fontId="0" fillId="0" borderId="6" xfId="0" applyFill="1" applyBorder="1"/>
    <xf numFmtId="43" fontId="0" fillId="0" borderId="9" xfId="1" applyNumberFormat="1" applyFont="1" applyBorder="1"/>
    <xf numFmtId="0" fontId="5" fillId="0" borderId="0" xfId="0" applyFont="1"/>
    <xf numFmtId="43" fontId="8" fillId="0" borderId="0" xfId="0" applyNumberFormat="1" applyFont="1" applyAlignment="1">
      <alignment vertical="center"/>
    </xf>
    <xf numFmtId="164" fontId="8" fillId="0" borderId="0" xfId="1" applyFont="1" applyAlignment="1">
      <alignment vertical="center"/>
    </xf>
    <xf numFmtId="3" fontId="0" fillId="0" borderId="0" xfId="0" applyNumberFormat="1" applyBorder="1"/>
    <xf numFmtId="3" fontId="8" fillId="0" borderId="0" xfId="0" applyNumberFormat="1" applyFont="1" applyBorder="1" applyAlignment="1">
      <alignment horizontal="center" vertical="center"/>
    </xf>
    <xf numFmtId="0" fontId="5" fillId="0" borderId="37" xfId="9" applyFont="1" applyBorder="1" applyAlignment="1">
      <alignment horizontal="center"/>
    </xf>
    <xf numFmtId="3" fontId="5" fillId="0" borderId="28" xfId="9" applyNumberFormat="1" applyFont="1" applyBorder="1" applyAlignment="1">
      <alignment horizontal="right"/>
    </xf>
    <xf numFmtId="0" fontId="11" fillId="0" borderId="34" xfId="9" applyFont="1" applyBorder="1" applyAlignment="1">
      <alignment vertical="center"/>
    </xf>
    <xf numFmtId="0" fontId="6" fillId="0" borderId="35" xfId="9" applyFont="1" applyBorder="1" applyAlignment="1">
      <alignment horizontal="center" vertical="center"/>
    </xf>
    <xf numFmtId="0" fontId="5" fillId="0" borderId="35" xfId="9" applyFont="1" applyBorder="1" applyAlignment="1">
      <alignment horizontal="center" vertical="center"/>
    </xf>
    <xf numFmtId="3" fontId="6" fillId="0" borderId="35" xfId="9" applyNumberFormat="1" applyFont="1" applyBorder="1" applyAlignment="1">
      <alignment vertical="center"/>
    </xf>
    <xf numFmtId="3" fontId="6" fillId="0" borderId="35" xfId="9" applyNumberFormat="1" applyFont="1" applyBorder="1" applyAlignment="1">
      <alignment horizontal="right" vertical="center"/>
    </xf>
    <xf numFmtId="3" fontId="11" fillId="0" borderId="35" xfId="9" applyNumberFormat="1" applyFont="1" applyBorder="1" applyAlignment="1">
      <alignment vertical="center"/>
    </xf>
    <xf numFmtId="3" fontId="11" fillId="0" borderId="36" xfId="9" applyNumberFormat="1" applyFont="1" applyBorder="1" applyAlignment="1">
      <alignment vertical="center"/>
    </xf>
    <xf numFmtId="0" fontId="23" fillId="0" borderId="13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6" fontId="23" fillId="0" borderId="0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21" fontId="23" fillId="0" borderId="0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7" fillId="0" borderId="0" xfId="9" applyFont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53" fillId="0" borderId="6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7" fillId="0" borderId="0" xfId="9" applyFont="1" applyAlignment="1">
      <alignment horizontal="center"/>
    </xf>
    <xf numFmtId="0" fontId="7" fillId="0" borderId="0" xfId="9" applyFont="1" applyAlignment="1">
      <alignment horizontal="center"/>
    </xf>
    <xf numFmtId="0" fontId="46" fillId="0" borderId="0" xfId="9" applyFont="1" applyAlignment="1">
      <alignment horizontal="center"/>
    </xf>
    <xf numFmtId="0" fontId="35" fillId="0" borderId="0" xfId="9" applyFont="1" applyAlignment="1">
      <alignment horizontal="center"/>
    </xf>
    <xf numFmtId="0" fontId="5" fillId="0" borderId="6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0" xfId="9" applyFont="1" applyAlignment="1">
      <alignment horizontal="center"/>
    </xf>
    <xf numFmtId="0" fontId="5" fillId="0" borderId="0" xfId="9" applyFont="1" applyAlignment="1">
      <alignment horizontal="center"/>
    </xf>
    <xf numFmtId="0" fontId="33" fillId="0" borderId="0" xfId="6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3" fontId="54" fillId="0" borderId="0" xfId="0" applyNumberFormat="1" applyFont="1" applyAlignment="1">
      <alignment horizontal="right" vertical="center"/>
    </xf>
    <xf numFmtId="0" fontId="5" fillId="0" borderId="5" xfId="7" applyFont="1" applyFill="1" applyBorder="1" applyAlignment="1">
      <alignment horizontal="center"/>
    </xf>
    <xf numFmtId="0" fontId="5" fillId="0" borderId="3" xfId="7" applyFont="1" applyFill="1" applyBorder="1" applyAlignment="1">
      <alignment horizontal="center"/>
    </xf>
    <xf numFmtId="0" fontId="5" fillId="0" borderId="5" xfId="7" applyFont="1" applyBorder="1" applyAlignment="1">
      <alignment horizontal="center"/>
    </xf>
    <xf numFmtId="0" fontId="5" fillId="0" borderId="3" xfId="7" applyFont="1" applyBorder="1" applyAlignment="1">
      <alignment horizontal="center"/>
    </xf>
    <xf numFmtId="0" fontId="5" fillId="0" borderId="6" xfId="7" applyFont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0" fontId="35" fillId="0" borderId="0" xfId="7" applyFont="1" applyBorder="1" applyAlignment="1">
      <alignment horizontal="left"/>
    </xf>
    <xf numFmtId="0" fontId="5" fillId="0" borderId="5" xfId="7" applyFont="1" applyFill="1" applyBorder="1" applyAlignment="1">
      <alignment horizontal="left"/>
    </xf>
    <xf numFmtId="0" fontId="5" fillId="0" borderId="4" xfId="7" applyFont="1" applyFill="1" applyBorder="1" applyAlignment="1">
      <alignment horizontal="left"/>
    </xf>
    <xf numFmtId="0" fontId="5" fillId="0" borderId="3" xfId="7" applyFont="1" applyFill="1" applyBorder="1" applyAlignment="1">
      <alignment horizontal="left"/>
    </xf>
    <xf numFmtId="0" fontId="40" fillId="0" borderId="0" xfId="7" applyFont="1" applyBorder="1" applyAlignment="1">
      <alignment horizontal="left"/>
    </xf>
    <xf numFmtId="0" fontId="5" fillId="0" borderId="4" xfId="7" applyFont="1" applyBorder="1" applyAlignment="1">
      <alignment horizontal="center"/>
    </xf>
    <xf numFmtId="0" fontId="5" fillId="0" borderId="5" xfId="7" applyFont="1" applyFill="1" applyBorder="1" applyAlignment="1">
      <alignment horizontal="center"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/>
    </xf>
    <xf numFmtId="0" fontId="10" fillId="0" borderId="5" xfId="9" applyFont="1" applyBorder="1" applyAlignment="1">
      <alignment horizontal="right" vertical="center"/>
    </xf>
    <xf numFmtId="0" fontId="10" fillId="0" borderId="4" xfId="9" applyFont="1" applyBorder="1" applyAlignment="1">
      <alignment horizontal="right" vertical="center"/>
    </xf>
    <xf numFmtId="0" fontId="5" fillId="0" borderId="5" xfId="9" applyFont="1" applyFill="1" applyBorder="1" applyAlignment="1">
      <alignment horizontal="center"/>
    </xf>
    <xf numFmtId="0" fontId="5" fillId="0" borderId="4" xfId="9" applyFont="1" applyFill="1" applyBorder="1" applyAlignment="1">
      <alignment horizontal="center"/>
    </xf>
    <xf numFmtId="0" fontId="5" fillId="0" borderId="3" xfId="9" applyFont="1" applyFill="1" applyBorder="1" applyAlignment="1">
      <alignment horizontal="center"/>
    </xf>
    <xf numFmtId="0" fontId="11" fillId="0" borderId="5" xfId="9" applyFont="1" applyBorder="1" applyAlignment="1">
      <alignment horizontal="center" vertical="center"/>
    </xf>
    <xf numFmtId="0" fontId="11" fillId="0" borderId="4" xfId="9" applyFont="1" applyBorder="1" applyAlignment="1">
      <alignment horizontal="center" vertical="center"/>
    </xf>
    <xf numFmtId="0" fontId="35" fillId="0" borderId="0" xfId="7" applyFont="1" applyBorder="1" applyAlignment="1">
      <alignment horizontal="left" vertical="center"/>
    </xf>
    <xf numFmtId="0" fontId="7" fillId="0" borderId="0" xfId="7" applyFont="1" applyBorder="1" applyAlignment="1">
      <alignment horizontal="center"/>
    </xf>
    <xf numFmtId="0" fontId="5" fillId="0" borderId="7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5" fillId="0" borderId="10" xfId="7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  <xf numFmtId="171" fontId="54" fillId="0" borderId="0" xfId="1" applyNumberFormat="1" applyFont="1" applyAlignment="1">
      <alignment horizontal="center" vertical="center"/>
    </xf>
  </cellXfs>
  <cellStyles count="26">
    <cellStyle name="Comma" xfId="1" builtinId="3"/>
    <cellStyle name="Comma 2" xfId="2"/>
    <cellStyle name="Comma 3" xfId="3"/>
    <cellStyle name="Comma 4" xfId="10"/>
    <cellStyle name="Comma 5" xfId="11"/>
    <cellStyle name="Comma 5 2" xfId="12"/>
    <cellStyle name="Comma 6" xfId="13"/>
    <cellStyle name="Comma 7" xfId="22"/>
    <cellStyle name="Comma 8" xfId="23"/>
    <cellStyle name="Comma 8 2" xfId="24"/>
    <cellStyle name="Comma_21.Aktivet Afatgjata Materiale  09" xfId="14"/>
    <cellStyle name="Currency 2" xfId="15"/>
    <cellStyle name="Euro" xfId="16"/>
    <cellStyle name="Migliaia 2" xfId="4"/>
    <cellStyle name="Migliaia 2 2" xfId="5"/>
    <cellStyle name="Normal" xfId="0" builtinId="0"/>
    <cellStyle name="Normal 2" xfId="6"/>
    <cellStyle name="Normal 2 2" xfId="17"/>
    <cellStyle name="Normal 3" xfId="7"/>
    <cellStyle name="Normal 4" xfId="9"/>
    <cellStyle name="Normal 5" xfId="18"/>
    <cellStyle name="Normal 6" xfId="19"/>
    <cellStyle name="Normal 7" xfId="25"/>
    <cellStyle name="Normale 2" xfId="8"/>
    <cellStyle name="Normale_bilanc i rregulluar 2009" xfId="20"/>
    <cellStyle name="Percent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topLeftCell="A22" workbookViewId="0">
      <selection activeCell="H57" sqref="H57"/>
    </sheetView>
  </sheetViews>
  <sheetFormatPr defaultRowHeight="12.75"/>
  <cols>
    <col min="1" max="1" width="16.1406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76"/>
      <c r="C2" s="77"/>
      <c r="D2" s="77"/>
      <c r="E2" s="77"/>
      <c r="F2" s="77"/>
      <c r="G2" s="77"/>
      <c r="H2" s="77"/>
      <c r="I2" s="77"/>
      <c r="J2" s="77"/>
      <c r="K2" s="78"/>
    </row>
    <row r="3" spans="2:11" s="85" customFormat="1" ht="14.1" customHeight="1">
      <c r="B3" s="79"/>
      <c r="C3" s="80" t="s">
        <v>26</v>
      </c>
      <c r="D3" s="80"/>
      <c r="E3" s="80"/>
      <c r="F3" s="81" t="s">
        <v>625</v>
      </c>
      <c r="G3" s="82"/>
      <c r="H3" s="83"/>
      <c r="I3" s="81"/>
      <c r="J3" s="80"/>
      <c r="K3" s="84"/>
    </row>
    <row r="4" spans="2:11" s="85" customFormat="1" ht="14.1" customHeight="1">
      <c r="B4" s="79"/>
      <c r="C4" s="80" t="s">
        <v>15</v>
      </c>
      <c r="D4" s="80"/>
      <c r="E4" s="80"/>
      <c r="F4" s="81" t="s">
        <v>532</v>
      </c>
      <c r="G4" s="86"/>
      <c r="H4" s="87"/>
      <c r="I4" s="88"/>
      <c r="J4" s="88"/>
      <c r="K4" s="84"/>
    </row>
    <row r="5" spans="2:11" s="85" customFormat="1" ht="14.1" customHeight="1">
      <c r="B5" s="79"/>
      <c r="C5" s="80" t="s">
        <v>5</v>
      </c>
      <c r="D5" s="80"/>
      <c r="E5" s="80"/>
      <c r="F5" s="89" t="s">
        <v>626</v>
      </c>
      <c r="G5" s="81"/>
      <c r="H5" s="81"/>
      <c r="I5" s="81"/>
      <c r="J5" s="81"/>
      <c r="K5" s="84"/>
    </row>
    <row r="6" spans="2:11" s="85" customFormat="1" ht="14.1" customHeight="1">
      <c r="B6" s="79"/>
      <c r="C6" s="80"/>
      <c r="D6" s="80"/>
      <c r="E6" s="80"/>
      <c r="F6" s="80"/>
      <c r="G6" s="80"/>
      <c r="H6" s="261" t="s">
        <v>627</v>
      </c>
      <c r="I6" s="90"/>
      <c r="J6" s="88"/>
      <c r="K6" s="84"/>
    </row>
    <row r="7" spans="2:11" s="85" customFormat="1" ht="14.1" customHeight="1">
      <c r="B7" s="79"/>
      <c r="C7" s="80" t="s">
        <v>0</v>
      </c>
      <c r="D7" s="80"/>
      <c r="E7" s="80"/>
      <c r="F7" s="265">
        <v>39456</v>
      </c>
      <c r="G7" s="91"/>
      <c r="H7" s="80"/>
      <c r="I7" s="80"/>
      <c r="J7" s="80"/>
      <c r="K7" s="84"/>
    </row>
    <row r="8" spans="2:11" s="85" customFormat="1" ht="14.1" customHeight="1">
      <c r="B8" s="79"/>
      <c r="C8" s="80" t="s">
        <v>1</v>
      </c>
      <c r="D8" s="80"/>
      <c r="E8" s="80"/>
      <c r="F8" s="89"/>
      <c r="G8" s="92"/>
      <c r="H8" s="80"/>
      <c r="I8" s="80"/>
      <c r="J8" s="80"/>
      <c r="K8" s="84"/>
    </row>
    <row r="9" spans="2:11" s="85" customFormat="1" ht="14.1" customHeight="1">
      <c r="B9" s="79"/>
      <c r="C9" s="80"/>
      <c r="D9" s="80"/>
      <c r="E9" s="80"/>
      <c r="F9" s="80"/>
      <c r="G9" s="80"/>
      <c r="H9" s="80"/>
      <c r="I9" s="80"/>
      <c r="J9" s="80"/>
      <c r="K9" s="84"/>
    </row>
    <row r="10" spans="2:11" s="85" customFormat="1" ht="14.1" customHeight="1">
      <c r="B10" s="79"/>
      <c r="C10" s="80" t="s">
        <v>11</v>
      </c>
      <c r="D10" s="80"/>
      <c r="E10" s="80"/>
      <c r="F10" s="81" t="s">
        <v>628</v>
      </c>
      <c r="G10" s="81"/>
      <c r="H10" s="81"/>
      <c r="I10" s="81"/>
      <c r="J10" s="81"/>
      <c r="K10" s="84"/>
    </row>
    <row r="11" spans="2:11" s="85" customFormat="1" ht="14.1" customHeight="1">
      <c r="B11" s="79"/>
      <c r="C11" s="80"/>
      <c r="D11" s="80"/>
      <c r="E11" s="80"/>
      <c r="F11" s="89"/>
      <c r="G11" s="89"/>
      <c r="H11" s="89"/>
      <c r="I11" s="89"/>
      <c r="J11" s="89"/>
      <c r="K11" s="84"/>
    </row>
    <row r="12" spans="2:11" s="85" customFormat="1" ht="14.1" customHeight="1">
      <c r="B12" s="79"/>
      <c r="C12" s="80"/>
      <c r="D12" s="80"/>
      <c r="E12" s="80"/>
      <c r="F12" s="89"/>
      <c r="G12" s="89"/>
      <c r="H12" s="89"/>
      <c r="I12" s="89"/>
      <c r="J12" s="89"/>
      <c r="K12" s="84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451" t="s">
        <v>6</v>
      </c>
      <c r="C25" s="452"/>
      <c r="D25" s="452"/>
      <c r="E25" s="452"/>
      <c r="F25" s="452"/>
      <c r="G25" s="452"/>
      <c r="H25" s="452"/>
      <c r="I25" s="452"/>
      <c r="J25" s="452"/>
      <c r="K25" s="453"/>
    </row>
    <row r="26" spans="2:11">
      <c r="B26" s="3"/>
      <c r="C26" s="454" t="s">
        <v>226</v>
      </c>
      <c r="D26" s="454"/>
      <c r="E26" s="454"/>
      <c r="F26" s="454"/>
      <c r="G26" s="454"/>
      <c r="H26" s="454"/>
      <c r="I26" s="454"/>
      <c r="J26" s="454"/>
      <c r="K26" s="5"/>
    </row>
    <row r="27" spans="2:11">
      <c r="B27" s="3"/>
      <c r="C27" s="454" t="s">
        <v>14</v>
      </c>
      <c r="D27" s="454"/>
      <c r="E27" s="454"/>
      <c r="F27" s="454"/>
      <c r="G27" s="454"/>
      <c r="H27" s="454"/>
      <c r="I27" s="454"/>
      <c r="J27" s="454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93" t="s">
        <v>936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85" customFormat="1" ht="12.95" customHeight="1">
      <c r="B48" s="79"/>
      <c r="C48" s="80" t="s">
        <v>21</v>
      </c>
      <c r="D48" s="80"/>
      <c r="E48" s="80"/>
      <c r="F48" s="80"/>
      <c r="G48" s="80"/>
      <c r="H48" s="450" t="s">
        <v>629</v>
      </c>
      <c r="I48" s="450"/>
      <c r="J48" s="80"/>
      <c r="K48" s="84"/>
    </row>
    <row r="49" spans="2:11" s="85" customFormat="1" ht="12.95" customHeight="1">
      <c r="B49" s="79"/>
      <c r="C49" s="80" t="s">
        <v>22</v>
      </c>
      <c r="D49" s="80"/>
      <c r="E49" s="80"/>
      <c r="F49" s="80"/>
      <c r="G49" s="80"/>
      <c r="H49" s="456" t="s">
        <v>630</v>
      </c>
      <c r="I49" s="456"/>
      <c r="J49" s="80"/>
      <c r="K49" s="84"/>
    </row>
    <row r="50" spans="2:11" s="85" customFormat="1" ht="12.95" customHeight="1">
      <c r="B50" s="79"/>
      <c r="C50" s="80" t="s">
        <v>16</v>
      </c>
      <c r="D50" s="80"/>
      <c r="E50" s="80"/>
      <c r="F50" s="80"/>
      <c r="G50" s="80"/>
      <c r="H50" s="456" t="s">
        <v>631</v>
      </c>
      <c r="I50" s="456"/>
      <c r="J50" s="80"/>
      <c r="K50" s="84"/>
    </row>
    <row r="51" spans="2:11" s="85" customFormat="1" ht="12.95" customHeight="1">
      <c r="B51" s="79"/>
      <c r="C51" s="80" t="s">
        <v>17</v>
      </c>
      <c r="D51" s="80"/>
      <c r="E51" s="80"/>
      <c r="F51" s="80"/>
      <c r="G51" s="80"/>
      <c r="H51" s="456" t="s">
        <v>631</v>
      </c>
      <c r="I51" s="456"/>
      <c r="J51" s="80"/>
      <c r="K51" s="84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97" customFormat="1" ht="12.95" customHeight="1">
      <c r="B53" s="94"/>
      <c r="C53" s="80" t="s">
        <v>23</v>
      </c>
      <c r="D53" s="80"/>
      <c r="E53" s="80"/>
      <c r="F53" s="80"/>
      <c r="G53" s="92" t="s">
        <v>18</v>
      </c>
      <c r="H53" s="457" t="s">
        <v>1340</v>
      </c>
      <c r="I53" s="454"/>
      <c r="J53" s="95"/>
      <c r="K53" s="96"/>
    </row>
    <row r="54" spans="2:11" s="97" customFormat="1" ht="12.95" customHeight="1">
      <c r="B54" s="94"/>
      <c r="C54" s="80"/>
      <c r="D54" s="80"/>
      <c r="E54" s="80"/>
      <c r="F54" s="80"/>
      <c r="G54" s="92" t="s">
        <v>19</v>
      </c>
      <c r="H54" s="455" t="s">
        <v>1239</v>
      </c>
      <c r="I54" s="454"/>
      <c r="J54" s="95"/>
      <c r="K54" s="96"/>
    </row>
    <row r="55" spans="2:11" s="97" customFormat="1" ht="7.5" customHeight="1">
      <c r="B55" s="94"/>
      <c r="C55" s="80"/>
      <c r="D55" s="80"/>
      <c r="E55" s="80"/>
      <c r="F55" s="80"/>
      <c r="G55" s="92"/>
      <c r="H55" s="92"/>
      <c r="I55" s="92"/>
      <c r="J55" s="95"/>
      <c r="K55" s="96"/>
    </row>
    <row r="56" spans="2:11" s="97" customFormat="1" ht="12.95" customHeight="1">
      <c r="B56" s="94"/>
      <c r="C56" s="80" t="s">
        <v>20</v>
      </c>
      <c r="D56" s="80"/>
      <c r="E56" s="80"/>
      <c r="F56" s="92"/>
      <c r="G56" s="80"/>
      <c r="H56" s="450" t="s">
        <v>1341</v>
      </c>
      <c r="I56" s="450"/>
      <c r="J56" s="95"/>
      <c r="K56" s="96"/>
    </row>
    <row r="57" spans="2:11" ht="22.5" customHeight="1">
      <c r="B57" s="98"/>
      <c r="C57" s="99"/>
      <c r="D57" s="99"/>
      <c r="E57" s="99"/>
      <c r="F57" s="99"/>
      <c r="G57" s="99"/>
      <c r="H57" s="99"/>
      <c r="I57" s="99"/>
      <c r="J57" s="99"/>
      <c r="K57" s="100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B1:G107"/>
  <sheetViews>
    <sheetView topLeftCell="A31" workbookViewId="0">
      <selection activeCell="C61" sqref="C61"/>
    </sheetView>
  </sheetViews>
  <sheetFormatPr defaultRowHeight="12.75"/>
  <cols>
    <col min="1" max="1" width="9.5703125" customWidth="1"/>
    <col min="2" max="2" width="35.42578125" customWidth="1"/>
    <col min="3" max="3" width="17.42578125" customWidth="1"/>
    <col min="4" max="4" width="10.42578125" customWidth="1"/>
    <col min="5" max="5" width="9.7109375" bestFit="1" customWidth="1"/>
  </cols>
  <sheetData>
    <row r="1" spans="2:7">
      <c r="B1" s="73" t="s">
        <v>625</v>
      </c>
    </row>
    <row r="2" spans="2:7">
      <c r="B2" s="73" t="s">
        <v>532</v>
      </c>
    </row>
    <row r="3" spans="2:7" ht="9" customHeight="1"/>
    <row r="4" spans="2:7">
      <c r="B4" s="500" t="s">
        <v>1337</v>
      </c>
      <c r="C4" s="500"/>
      <c r="F4" s="418"/>
      <c r="G4" s="418"/>
    </row>
    <row r="5" spans="2:7">
      <c r="B5" s="415" t="s">
        <v>909</v>
      </c>
      <c r="C5" s="415" t="s">
        <v>910</v>
      </c>
    </row>
    <row r="6" spans="2:7">
      <c r="B6" s="412" t="s">
        <v>911</v>
      </c>
      <c r="C6" s="413">
        <v>2494025.3196999989</v>
      </c>
    </row>
    <row r="7" spans="2:7">
      <c r="B7" s="412" t="s">
        <v>1264</v>
      </c>
      <c r="C7" s="420">
        <v>1062200</v>
      </c>
    </row>
    <row r="8" spans="2:7">
      <c r="B8" s="412" t="s">
        <v>1265</v>
      </c>
      <c r="C8" s="420">
        <v>1028000</v>
      </c>
    </row>
    <row r="9" spans="2:7">
      <c r="B9" s="412" t="s">
        <v>1266</v>
      </c>
      <c r="C9" s="420">
        <v>956540</v>
      </c>
    </row>
    <row r="10" spans="2:7">
      <c r="B10" s="412" t="s">
        <v>1267</v>
      </c>
      <c r="C10" s="420">
        <v>790400</v>
      </c>
    </row>
    <row r="11" spans="2:7">
      <c r="B11" s="412" t="s">
        <v>914</v>
      </c>
      <c r="C11" s="421">
        <v>530450</v>
      </c>
    </row>
    <row r="12" spans="2:7">
      <c r="B12" s="412" t="s">
        <v>1268</v>
      </c>
      <c r="C12" s="421">
        <v>463300</v>
      </c>
    </row>
    <row r="13" spans="2:7">
      <c r="B13" s="412" t="s">
        <v>1269</v>
      </c>
      <c r="C13" s="421">
        <v>422300</v>
      </c>
    </row>
    <row r="14" spans="2:7">
      <c r="B14" s="412" t="s">
        <v>1270</v>
      </c>
      <c r="C14" s="421">
        <v>415740</v>
      </c>
    </row>
    <row r="15" spans="2:7">
      <c r="B15" s="412" t="s">
        <v>1300</v>
      </c>
      <c r="C15" s="421">
        <v>409440</v>
      </c>
    </row>
    <row r="16" spans="2:7">
      <c r="B16" s="412" t="s">
        <v>915</v>
      </c>
      <c r="C16" s="421">
        <v>401780</v>
      </c>
    </row>
    <row r="17" spans="2:3">
      <c r="B17" s="412" t="s">
        <v>913</v>
      </c>
      <c r="C17" s="421">
        <v>380340</v>
      </c>
    </row>
    <row r="18" spans="2:3">
      <c r="B18" s="412" t="s">
        <v>917</v>
      </c>
      <c r="C18" s="421">
        <v>372850</v>
      </c>
    </row>
    <row r="19" spans="2:3">
      <c r="B19" s="412" t="s">
        <v>912</v>
      </c>
      <c r="C19" s="421">
        <v>224359.56</v>
      </c>
    </row>
    <row r="20" spans="2:3">
      <c r="B20" s="412" t="s">
        <v>1271</v>
      </c>
      <c r="C20" s="421">
        <v>215600</v>
      </c>
    </row>
    <row r="21" spans="2:3">
      <c r="B21" s="412" t="s">
        <v>916</v>
      </c>
      <c r="C21" s="421">
        <v>189600</v>
      </c>
    </row>
    <row r="22" spans="2:3">
      <c r="B22" s="412" t="s">
        <v>1272</v>
      </c>
      <c r="C22" s="421">
        <v>188100</v>
      </c>
    </row>
    <row r="23" spans="2:3">
      <c r="B23" s="412" t="s">
        <v>1273</v>
      </c>
      <c r="C23" s="421">
        <v>169200</v>
      </c>
    </row>
    <row r="24" spans="2:3">
      <c r="B24" s="412" t="s">
        <v>1274</v>
      </c>
      <c r="C24" s="421">
        <v>159600</v>
      </c>
    </row>
    <row r="25" spans="2:3">
      <c r="B25" s="412" t="s">
        <v>918</v>
      </c>
      <c r="C25" s="421">
        <v>150300</v>
      </c>
    </row>
    <row r="26" spans="2:3">
      <c r="B26" s="412" t="s">
        <v>1301</v>
      </c>
      <c r="C26" s="421">
        <v>150000</v>
      </c>
    </row>
    <row r="27" spans="2:3">
      <c r="B27" s="412" t="s">
        <v>1275</v>
      </c>
      <c r="C27" s="421">
        <v>140000.4</v>
      </c>
    </row>
    <row r="28" spans="2:3">
      <c r="B28" s="412" t="s">
        <v>1302</v>
      </c>
      <c r="C28" s="421">
        <v>140000</v>
      </c>
    </row>
    <row r="29" spans="2:3">
      <c r="B29" s="412" t="s">
        <v>1276</v>
      </c>
      <c r="C29" s="421">
        <v>138400</v>
      </c>
    </row>
    <row r="30" spans="2:3">
      <c r="B30" s="412" t="s">
        <v>1277</v>
      </c>
      <c r="C30" s="420">
        <v>128840</v>
      </c>
    </row>
    <row r="31" spans="2:3">
      <c r="B31" s="412" t="s">
        <v>1278</v>
      </c>
      <c r="C31" s="420">
        <v>123820</v>
      </c>
    </row>
    <row r="32" spans="2:3">
      <c r="B32" s="412" t="s">
        <v>1303</v>
      </c>
      <c r="C32" s="420">
        <v>111000</v>
      </c>
    </row>
    <row r="33" spans="2:3">
      <c r="B33" s="412" t="s">
        <v>1279</v>
      </c>
      <c r="C33" s="420">
        <v>94501</v>
      </c>
    </row>
    <row r="34" spans="2:3">
      <c r="B34" s="412" t="s">
        <v>1304</v>
      </c>
      <c r="C34" s="420">
        <v>75350</v>
      </c>
    </row>
    <row r="35" spans="2:3">
      <c r="B35" s="412" t="s">
        <v>1305</v>
      </c>
      <c r="C35" s="420">
        <v>75188.399999999994</v>
      </c>
    </row>
    <row r="36" spans="2:3">
      <c r="B36" s="412" t="s">
        <v>1306</v>
      </c>
      <c r="C36" s="420">
        <v>72000</v>
      </c>
    </row>
    <row r="37" spans="2:3">
      <c r="B37" s="412" t="s">
        <v>1307</v>
      </c>
      <c r="C37" s="420">
        <v>70840</v>
      </c>
    </row>
    <row r="38" spans="2:3">
      <c r="B38" s="412" t="s">
        <v>1308</v>
      </c>
      <c r="C38" s="420">
        <v>58000</v>
      </c>
    </row>
    <row r="39" spans="2:3">
      <c r="B39" s="412" t="s">
        <v>1309</v>
      </c>
      <c r="C39" s="420">
        <v>56500</v>
      </c>
    </row>
    <row r="40" spans="2:3">
      <c r="B40" s="412" t="s">
        <v>1310</v>
      </c>
      <c r="C40" s="420">
        <v>52100</v>
      </c>
    </row>
    <row r="41" spans="2:3">
      <c r="B41" s="412" t="s">
        <v>1311</v>
      </c>
      <c r="C41" s="420">
        <v>51820</v>
      </c>
    </row>
    <row r="42" spans="2:3">
      <c r="B42" s="412" t="s">
        <v>1312</v>
      </c>
      <c r="C42" s="420">
        <v>38900</v>
      </c>
    </row>
    <row r="43" spans="2:3">
      <c r="B43" s="412" t="s">
        <v>1313</v>
      </c>
      <c r="C43" s="420">
        <v>37250</v>
      </c>
    </row>
    <row r="44" spans="2:3">
      <c r="B44" s="412" t="s">
        <v>1314</v>
      </c>
      <c r="C44" s="420">
        <v>33000</v>
      </c>
    </row>
    <row r="45" spans="2:3">
      <c r="B45" s="412" t="s">
        <v>1315</v>
      </c>
      <c r="C45" s="413">
        <v>32760</v>
      </c>
    </row>
    <row r="46" spans="2:3">
      <c r="B46" s="412" t="s">
        <v>1316</v>
      </c>
      <c r="C46" s="413">
        <v>29950</v>
      </c>
    </row>
    <row r="47" spans="2:3">
      <c r="B47" s="412" t="s">
        <v>1317</v>
      </c>
      <c r="C47" s="413">
        <v>29690</v>
      </c>
    </row>
    <row r="48" spans="2:3">
      <c r="B48" s="412" t="s">
        <v>1318</v>
      </c>
      <c r="C48" s="413">
        <v>26700</v>
      </c>
    </row>
    <row r="49" spans="2:3">
      <c r="B49" s="412" t="s">
        <v>1319</v>
      </c>
      <c r="C49" s="413">
        <v>25838.799999999999</v>
      </c>
    </row>
    <row r="50" spans="2:3">
      <c r="B50" s="412" t="s">
        <v>1320</v>
      </c>
      <c r="C50" s="413">
        <v>25000</v>
      </c>
    </row>
    <row r="51" spans="2:3">
      <c r="B51" s="412" t="s">
        <v>1321</v>
      </c>
      <c r="C51" s="413">
        <v>21500</v>
      </c>
    </row>
    <row r="52" spans="2:3">
      <c r="B52" s="412" t="s">
        <v>1322</v>
      </c>
      <c r="C52" s="413">
        <v>19880</v>
      </c>
    </row>
    <row r="53" spans="2:3">
      <c r="C53" s="414">
        <f>SUM(C6:C52)</f>
        <v>12882953.479700001</v>
      </c>
    </row>
    <row r="55" spans="2:3">
      <c r="B55" s="419" t="s">
        <v>1338</v>
      </c>
      <c r="C55" s="417"/>
    </row>
    <row r="56" spans="2:3">
      <c r="B56" s="415" t="s">
        <v>909</v>
      </c>
      <c r="C56" s="415" t="s">
        <v>910</v>
      </c>
    </row>
    <row r="57" spans="2:3">
      <c r="B57" s="412" t="s">
        <v>1339</v>
      </c>
      <c r="C57" s="414">
        <v>7202548.1518000001</v>
      </c>
    </row>
    <row r="58" spans="2:3">
      <c r="B58" s="412" t="s">
        <v>919</v>
      </c>
      <c r="C58" s="414">
        <v>2737915.92</v>
      </c>
    </row>
    <row r="59" spans="2:3">
      <c r="B59" s="412" t="s">
        <v>1246</v>
      </c>
      <c r="C59" s="414">
        <v>2320552.5322005013</v>
      </c>
    </row>
    <row r="60" spans="2:3">
      <c r="B60" s="412" t="s">
        <v>1323</v>
      </c>
      <c r="C60" s="414">
        <v>1683406.4125000001</v>
      </c>
    </row>
    <row r="61" spans="2:3">
      <c r="B61" s="412" t="s">
        <v>1247</v>
      </c>
      <c r="C61" s="414">
        <v>1632237</v>
      </c>
    </row>
    <row r="62" spans="2:3">
      <c r="B62" s="412" t="s">
        <v>920</v>
      </c>
      <c r="C62" s="414">
        <v>946920</v>
      </c>
    </row>
    <row r="63" spans="2:3">
      <c r="B63" s="412" t="s">
        <v>1248</v>
      </c>
      <c r="C63" s="414">
        <v>927749.17599999998</v>
      </c>
    </row>
    <row r="64" spans="2:3">
      <c r="B64" s="412" t="s">
        <v>1249</v>
      </c>
      <c r="C64" s="414">
        <v>720000</v>
      </c>
    </row>
    <row r="65" spans="2:3">
      <c r="B65" s="412" t="s">
        <v>921</v>
      </c>
      <c r="C65" s="414">
        <v>769377.8</v>
      </c>
    </row>
    <row r="66" spans="2:3">
      <c r="B66" s="412" t="s">
        <v>1324</v>
      </c>
      <c r="C66" s="414">
        <v>464918.4</v>
      </c>
    </row>
    <row r="67" spans="2:3">
      <c r="B67" s="412" t="s">
        <v>1325</v>
      </c>
      <c r="C67" s="414">
        <v>456000</v>
      </c>
    </row>
    <row r="68" spans="2:3">
      <c r="B68" s="412" t="s">
        <v>1326</v>
      </c>
      <c r="C68" s="414">
        <v>450209.92000002949</v>
      </c>
    </row>
    <row r="69" spans="2:3">
      <c r="B69" s="412" t="s">
        <v>1327</v>
      </c>
      <c r="C69" s="414">
        <v>428809.5</v>
      </c>
    </row>
    <row r="70" spans="2:3">
      <c r="B70" s="412" t="s">
        <v>1250</v>
      </c>
      <c r="C70" s="414">
        <v>424830.1826993397</v>
      </c>
    </row>
    <row r="71" spans="2:3">
      <c r="B71" s="412" t="s">
        <v>1251</v>
      </c>
      <c r="C71" s="414">
        <v>398303.53799996438</v>
      </c>
    </row>
    <row r="72" spans="2:3">
      <c r="B72" s="412" t="s">
        <v>1328</v>
      </c>
      <c r="C72" s="414">
        <v>359710</v>
      </c>
    </row>
    <row r="73" spans="2:3">
      <c r="B73" s="412" t="s">
        <v>1329</v>
      </c>
      <c r="C73" s="414">
        <v>350336</v>
      </c>
    </row>
    <row r="74" spans="2:3">
      <c r="B74" s="412" t="s">
        <v>1330</v>
      </c>
      <c r="C74" s="414">
        <v>337607.21</v>
      </c>
    </row>
    <row r="75" spans="2:3">
      <c r="B75" s="412" t="s">
        <v>1252</v>
      </c>
      <c r="C75" s="414">
        <v>294248</v>
      </c>
    </row>
    <row r="76" spans="2:3">
      <c r="B76" s="412" t="s">
        <v>1253</v>
      </c>
      <c r="C76" s="414">
        <v>246590.20799999998</v>
      </c>
    </row>
    <row r="77" spans="2:3">
      <c r="B77" s="412" t="s">
        <v>1331</v>
      </c>
      <c r="C77" s="414">
        <v>182589</v>
      </c>
    </row>
    <row r="78" spans="2:3">
      <c r="B78" s="412" t="s">
        <v>925</v>
      </c>
      <c r="C78" s="414">
        <v>167736</v>
      </c>
    </row>
    <row r="79" spans="2:3">
      <c r="B79" s="412" t="s">
        <v>1254</v>
      </c>
      <c r="C79" s="414">
        <v>159000</v>
      </c>
    </row>
    <row r="80" spans="2:3">
      <c r="B80" s="412" t="s">
        <v>926</v>
      </c>
      <c r="C80" s="414">
        <v>156107.47</v>
      </c>
    </row>
    <row r="81" spans="2:3">
      <c r="B81" s="412" t="s">
        <v>922</v>
      </c>
      <c r="C81" s="414">
        <v>134460</v>
      </c>
    </row>
    <row r="82" spans="2:3">
      <c r="B82" s="412" t="s">
        <v>924</v>
      </c>
      <c r="C82" s="414">
        <v>128650.18</v>
      </c>
    </row>
    <row r="83" spans="2:3">
      <c r="B83" s="412" t="s">
        <v>1255</v>
      </c>
      <c r="C83" s="414">
        <v>120000</v>
      </c>
    </row>
    <row r="84" spans="2:3">
      <c r="B84" s="412" t="s">
        <v>1332</v>
      </c>
      <c r="C84" s="414">
        <v>98600</v>
      </c>
    </row>
    <row r="85" spans="2:3">
      <c r="B85" s="412" t="s">
        <v>1256</v>
      </c>
      <c r="C85" s="414">
        <v>89000</v>
      </c>
    </row>
    <row r="86" spans="2:3">
      <c r="B86" s="412" t="s">
        <v>927</v>
      </c>
      <c r="C86" s="414">
        <v>88920</v>
      </c>
    </row>
    <row r="87" spans="2:3">
      <c r="B87" s="412" t="s">
        <v>1257</v>
      </c>
      <c r="C87" s="414">
        <v>86990</v>
      </c>
    </row>
    <row r="88" spans="2:3">
      <c r="B88" s="412" t="s">
        <v>1333</v>
      </c>
      <c r="C88" s="414">
        <v>82500</v>
      </c>
    </row>
    <row r="89" spans="2:3">
      <c r="B89" s="412" t="s">
        <v>1258</v>
      </c>
      <c r="C89" s="414">
        <v>62660.218200000374</v>
      </c>
    </row>
    <row r="90" spans="2:3">
      <c r="B90" s="412" t="s">
        <v>1259</v>
      </c>
      <c r="C90" s="414">
        <v>55344.9068999999</v>
      </c>
    </row>
    <row r="91" spans="2:3">
      <c r="B91" s="412" t="s">
        <v>929</v>
      </c>
      <c r="C91" s="414">
        <v>54932</v>
      </c>
    </row>
    <row r="92" spans="2:3">
      <c r="B92" s="412" t="s">
        <v>930</v>
      </c>
      <c r="C92" s="414">
        <v>54932</v>
      </c>
    </row>
    <row r="93" spans="2:3">
      <c r="B93" s="412" t="s">
        <v>1260</v>
      </c>
      <c r="C93" s="414">
        <v>53623.839999999997</v>
      </c>
    </row>
    <row r="94" spans="2:3">
      <c r="B94" s="412" t="s">
        <v>923</v>
      </c>
      <c r="C94" s="414">
        <v>53528</v>
      </c>
    </row>
    <row r="95" spans="2:3">
      <c r="B95" s="412" t="s">
        <v>1261</v>
      </c>
      <c r="C95" s="414">
        <v>50000</v>
      </c>
    </row>
    <row r="96" spans="2:3">
      <c r="B96" s="412" t="s">
        <v>1262</v>
      </c>
      <c r="C96" s="414">
        <v>47870</v>
      </c>
    </row>
    <row r="97" spans="2:5">
      <c r="B97" s="412" t="s">
        <v>1334</v>
      </c>
      <c r="C97" s="414">
        <v>45500</v>
      </c>
    </row>
    <row r="98" spans="2:5">
      <c r="B98" s="412" t="s">
        <v>931</v>
      </c>
      <c r="C98" s="414">
        <v>89846.8</v>
      </c>
    </row>
    <row r="99" spans="2:5">
      <c r="B99" s="412" t="s">
        <v>1263</v>
      </c>
      <c r="C99" s="414">
        <v>41643.681599999669</v>
      </c>
    </row>
    <row r="100" spans="2:5">
      <c r="B100" s="412" t="s">
        <v>928</v>
      </c>
      <c r="C100" s="414">
        <v>40070.400000000001</v>
      </c>
    </row>
    <row r="101" spans="2:5">
      <c r="B101" s="412" t="s">
        <v>1335</v>
      </c>
      <c r="C101" s="414">
        <v>26600</v>
      </c>
    </row>
    <row r="102" spans="2:5">
      <c r="B102" s="412" t="s">
        <v>1336</v>
      </c>
      <c r="C102" s="414">
        <v>22981.03</v>
      </c>
    </row>
    <row r="103" spans="2:5">
      <c r="C103" s="414">
        <f>SUM(C58:C102)</f>
        <v>18143807.326099843</v>
      </c>
    </row>
    <row r="104" spans="2:5" ht="9" customHeight="1"/>
    <row r="106" spans="2:5">
      <c r="C106" s="501" t="s">
        <v>615</v>
      </c>
      <c r="D106" s="502"/>
      <c r="E106" s="502"/>
    </row>
    <row r="107" spans="2:5">
      <c r="C107" s="501" t="s">
        <v>600</v>
      </c>
      <c r="D107" s="502"/>
      <c r="E107" s="502"/>
    </row>
  </sheetData>
  <mergeCells count="3">
    <mergeCell ref="B4:C4"/>
    <mergeCell ref="C106:E106"/>
    <mergeCell ref="C107:E107"/>
  </mergeCells>
  <pageMargins left="0.7" right="0.7" top="0.39" bottom="0.48" header="0.25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541"/>
  <sheetViews>
    <sheetView topLeftCell="A502" workbookViewId="0">
      <selection activeCell="L470" sqref="L470"/>
    </sheetView>
  </sheetViews>
  <sheetFormatPr defaultRowHeight="12.75"/>
  <cols>
    <col min="1" max="1" width="9.42578125" style="286" customWidth="1"/>
    <col min="2" max="2" width="2.42578125" style="286" customWidth="1"/>
    <col min="3" max="3" width="3.85546875" style="287" customWidth="1"/>
    <col min="4" max="4" width="2" style="286" customWidth="1"/>
    <col min="5" max="5" width="3.42578125" style="286" customWidth="1"/>
    <col min="6" max="6" width="13.7109375" style="286" customWidth="1"/>
    <col min="7" max="7" width="8.7109375" style="286" customWidth="1"/>
    <col min="8" max="8" width="9.85546875" style="286" customWidth="1"/>
    <col min="9" max="10" width="8.7109375" style="286" customWidth="1"/>
    <col min="11" max="11" width="10.28515625" style="286" customWidth="1"/>
    <col min="12" max="12" width="11.5703125" style="285" customWidth="1"/>
    <col min="13" max="13" width="10.42578125" style="285" customWidth="1"/>
    <col min="14" max="14" width="1.5703125" style="141" customWidth="1"/>
    <col min="15" max="15" width="1" style="141" customWidth="1"/>
    <col min="16" max="16384" width="9.140625" style="141"/>
  </cols>
  <sheetData>
    <row r="1" spans="1:14">
      <c r="A1" s="141"/>
      <c r="B1" s="141"/>
      <c r="C1" s="141"/>
      <c r="D1" s="141"/>
      <c r="E1" s="141"/>
      <c r="F1" s="373"/>
      <c r="G1" s="373"/>
      <c r="H1" s="373"/>
      <c r="I1" s="373"/>
      <c r="J1" s="373"/>
      <c r="K1" s="373"/>
      <c r="L1" s="372"/>
      <c r="M1" s="372"/>
      <c r="N1" s="142"/>
    </row>
    <row r="2" spans="1:14">
      <c r="A2" s="141"/>
      <c r="B2" s="143"/>
      <c r="C2" s="144"/>
      <c r="D2" s="144"/>
      <c r="E2" s="144"/>
      <c r="F2" s="291"/>
      <c r="G2" s="291"/>
      <c r="H2" s="291"/>
      <c r="I2" s="291"/>
      <c r="J2" s="291"/>
      <c r="K2" s="291"/>
      <c r="L2" s="292"/>
      <c r="M2" s="292"/>
      <c r="N2" s="145"/>
    </row>
    <row r="3" spans="1:14" ht="18">
      <c r="A3" s="146"/>
      <c r="B3" s="509" t="s">
        <v>12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1"/>
    </row>
    <row r="4" spans="1:14" ht="18">
      <c r="A4" s="146"/>
      <c r="B4" s="387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9"/>
    </row>
    <row r="5" spans="1:14">
      <c r="A5" s="115"/>
      <c r="B5" s="116"/>
      <c r="C5" s="371"/>
      <c r="D5" s="117" t="s">
        <v>27</v>
      </c>
      <c r="E5" s="118"/>
      <c r="F5" s="370"/>
      <c r="G5" s="370"/>
      <c r="H5" s="370"/>
      <c r="I5" s="370"/>
      <c r="J5" s="370"/>
      <c r="K5" s="370"/>
      <c r="L5" s="369"/>
      <c r="M5" s="368"/>
      <c r="N5" s="147"/>
    </row>
    <row r="6" spans="1:14" ht="5.25" customHeight="1">
      <c r="A6" s="115"/>
      <c r="B6" s="116"/>
      <c r="C6" s="367"/>
      <c r="D6" s="119"/>
      <c r="E6" s="120"/>
      <c r="F6" s="288"/>
      <c r="G6" s="288"/>
      <c r="H6" s="288"/>
      <c r="I6" s="288"/>
      <c r="J6" s="288"/>
      <c r="K6" s="288"/>
      <c r="L6" s="289"/>
      <c r="M6" s="366"/>
      <c r="N6" s="147"/>
    </row>
    <row r="7" spans="1:14">
      <c r="A7" s="115"/>
      <c r="B7" s="116"/>
      <c r="C7" s="121"/>
      <c r="D7" s="148" t="s">
        <v>224</v>
      </c>
      <c r="E7" s="120"/>
      <c r="F7" s="288"/>
      <c r="G7" s="288"/>
      <c r="H7" s="288"/>
      <c r="I7" s="288"/>
      <c r="J7" s="288"/>
      <c r="K7" s="288"/>
      <c r="L7" s="289"/>
      <c r="M7" s="366"/>
      <c r="N7" s="147"/>
    </row>
    <row r="8" spans="1:14">
      <c r="A8" s="115"/>
      <c r="B8" s="116"/>
      <c r="C8" s="121"/>
      <c r="D8" s="148" t="s">
        <v>32</v>
      </c>
      <c r="E8" s="120"/>
      <c r="F8" s="288"/>
      <c r="G8" s="288"/>
      <c r="H8" s="288"/>
      <c r="I8" s="288"/>
      <c r="J8" s="288"/>
      <c r="K8" s="288"/>
      <c r="L8" s="289"/>
      <c r="M8" s="366"/>
      <c r="N8" s="147"/>
    </row>
    <row r="9" spans="1:14">
      <c r="A9" s="115"/>
      <c r="B9" s="116"/>
      <c r="C9" s="149" t="s">
        <v>225</v>
      </c>
      <c r="D9" s="122"/>
      <c r="E9" s="120"/>
      <c r="F9" s="288"/>
      <c r="G9" s="288"/>
      <c r="H9" s="288"/>
      <c r="I9" s="288"/>
      <c r="J9" s="288"/>
      <c r="K9" s="288"/>
      <c r="L9" s="289"/>
      <c r="M9" s="366"/>
      <c r="N9" s="147"/>
    </row>
    <row r="10" spans="1:14">
      <c r="A10" s="115"/>
      <c r="B10" s="116"/>
      <c r="C10" s="121"/>
      <c r="D10" s="120" t="s">
        <v>33</v>
      </c>
      <c r="E10" s="120"/>
      <c r="F10" s="288"/>
      <c r="G10" s="288"/>
      <c r="H10" s="288"/>
      <c r="I10" s="288"/>
      <c r="J10" s="288"/>
      <c r="K10" s="288"/>
      <c r="L10" s="289"/>
      <c r="M10" s="366"/>
      <c r="N10" s="147"/>
    </row>
    <row r="11" spans="1:14">
      <c r="A11" s="115"/>
      <c r="B11" s="116"/>
      <c r="C11" s="121"/>
      <c r="D11" s="120" t="s">
        <v>34</v>
      </c>
      <c r="E11" s="120"/>
      <c r="F11" s="288"/>
      <c r="G11" s="288"/>
      <c r="H11" s="288"/>
      <c r="I11" s="288"/>
      <c r="J11" s="288"/>
      <c r="K11" s="288"/>
      <c r="L11" s="289"/>
      <c r="M11" s="366"/>
      <c r="N11" s="147"/>
    </row>
    <row r="12" spans="1:14">
      <c r="A12" s="115"/>
      <c r="B12" s="116"/>
      <c r="C12" s="123"/>
      <c r="D12" s="124" t="s">
        <v>35</v>
      </c>
      <c r="E12" s="124"/>
      <c r="F12" s="365"/>
      <c r="G12" s="365"/>
      <c r="H12" s="365"/>
      <c r="I12" s="365"/>
      <c r="J12" s="365"/>
      <c r="K12" s="365"/>
      <c r="L12" s="364"/>
      <c r="M12" s="363"/>
      <c r="N12" s="147"/>
    </row>
    <row r="13" spans="1:14">
      <c r="A13" s="141"/>
      <c r="B13" s="150"/>
      <c r="C13" s="151"/>
      <c r="D13" s="151"/>
      <c r="E13" s="151"/>
      <c r="F13" s="288"/>
      <c r="G13" s="288"/>
      <c r="H13" s="288"/>
      <c r="I13" s="288"/>
      <c r="J13" s="288"/>
      <c r="K13" s="288"/>
      <c r="L13" s="289"/>
      <c r="M13" s="289"/>
      <c r="N13" s="147"/>
    </row>
    <row r="14" spans="1:14" ht="15.75">
      <c r="A14" s="141"/>
      <c r="B14" s="150"/>
      <c r="D14" s="385" t="s">
        <v>36</v>
      </c>
      <c r="E14" s="151"/>
      <c r="F14" s="152" t="s">
        <v>37</v>
      </c>
      <c r="G14" s="288"/>
      <c r="H14" s="288"/>
      <c r="I14" s="288"/>
      <c r="J14" s="288"/>
      <c r="K14" s="288"/>
      <c r="L14" s="289"/>
      <c r="M14" s="289"/>
      <c r="N14" s="147"/>
    </row>
    <row r="15" spans="1:14">
      <c r="A15" s="141"/>
      <c r="B15" s="150"/>
      <c r="C15" s="153"/>
      <c r="D15" s="295"/>
      <c r="E15" s="151"/>
      <c r="F15" s="288"/>
      <c r="G15" s="288"/>
      <c r="H15" s="288"/>
      <c r="I15" s="288"/>
      <c r="J15" s="288"/>
      <c r="K15" s="288"/>
      <c r="L15" s="289"/>
      <c r="M15" s="289"/>
      <c r="N15" s="147"/>
    </row>
    <row r="16" spans="1:14">
      <c r="A16" s="141"/>
      <c r="B16" s="150"/>
      <c r="C16" s="362">
        <v>1</v>
      </c>
      <c r="D16" s="288" t="s">
        <v>229</v>
      </c>
      <c r="E16" s="151"/>
      <c r="F16" s="288"/>
      <c r="G16" s="288"/>
      <c r="H16" s="288"/>
      <c r="I16" s="288"/>
      <c r="J16" s="288"/>
      <c r="K16" s="288"/>
      <c r="L16" s="289"/>
      <c r="M16" s="289"/>
      <c r="N16" s="147"/>
    </row>
    <row r="17" spans="1:14">
      <c r="A17" s="141"/>
      <c r="B17" s="150"/>
      <c r="C17" s="362">
        <v>2</v>
      </c>
      <c r="D17" s="295" t="s">
        <v>282</v>
      </c>
      <c r="E17" s="151"/>
      <c r="F17" s="288"/>
      <c r="G17" s="288"/>
      <c r="H17" s="288"/>
      <c r="I17" s="288"/>
      <c r="J17" s="288"/>
      <c r="K17" s="288"/>
      <c r="L17" s="289"/>
      <c r="M17" s="289"/>
      <c r="N17" s="147"/>
    </row>
    <row r="18" spans="1:14">
      <c r="A18" s="141"/>
      <c r="B18" s="150"/>
      <c r="C18" s="296">
        <v>3</v>
      </c>
      <c r="D18" s="295" t="s">
        <v>283</v>
      </c>
      <c r="E18" s="151"/>
      <c r="F18" s="288"/>
      <c r="G18" s="288"/>
      <c r="H18" s="288"/>
      <c r="I18" s="288"/>
      <c r="J18" s="288"/>
      <c r="K18" s="288"/>
      <c r="L18" s="289"/>
      <c r="M18" s="289"/>
      <c r="N18" s="147"/>
    </row>
    <row r="19" spans="1:14">
      <c r="B19" s="348"/>
      <c r="C19" s="296">
        <v>4</v>
      </c>
      <c r="D19" s="296" t="s">
        <v>284</v>
      </c>
      <c r="E19" s="288"/>
      <c r="F19" s="288"/>
      <c r="G19" s="288"/>
      <c r="H19" s="288"/>
      <c r="I19" s="288"/>
      <c r="J19" s="288"/>
      <c r="K19" s="288"/>
      <c r="L19" s="289"/>
      <c r="M19" s="289"/>
      <c r="N19" s="147"/>
    </row>
    <row r="20" spans="1:14">
      <c r="B20" s="348"/>
      <c r="C20" s="296"/>
      <c r="D20" s="288" t="s">
        <v>285</v>
      </c>
      <c r="E20" s="288"/>
      <c r="F20" s="288"/>
      <c r="G20" s="288"/>
      <c r="H20" s="288"/>
      <c r="I20" s="288"/>
      <c r="J20" s="288"/>
      <c r="K20" s="288"/>
      <c r="L20" s="289"/>
      <c r="M20" s="289"/>
      <c r="N20" s="147"/>
    </row>
    <row r="21" spans="1:14">
      <c r="B21" s="348"/>
      <c r="C21" s="296" t="s">
        <v>230</v>
      </c>
      <c r="D21" s="296"/>
      <c r="E21" s="288"/>
      <c r="F21" s="288"/>
      <c r="G21" s="288"/>
      <c r="H21" s="288"/>
      <c r="I21" s="288"/>
      <c r="J21" s="288"/>
      <c r="K21" s="288"/>
      <c r="L21" s="289"/>
      <c r="M21" s="289"/>
      <c r="N21" s="147"/>
    </row>
    <row r="22" spans="1:14">
      <c r="B22" s="348"/>
      <c r="C22" s="296"/>
      <c r="D22" s="288" t="s">
        <v>286</v>
      </c>
      <c r="E22" s="288"/>
      <c r="F22" s="288"/>
      <c r="G22" s="288"/>
      <c r="H22" s="288"/>
      <c r="I22" s="288"/>
      <c r="J22" s="288"/>
      <c r="K22" s="288"/>
      <c r="L22" s="289"/>
      <c r="M22" s="289"/>
      <c r="N22" s="147"/>
    </row>
    <row r="23" spans="1:14">
      <c r="B23" s="348"/>
      <c r="C23" s="296" t="s">
        <v>287</v>
      </c>
      <c r="D23" s="296"/>
      <c r="E23" s="288"/>
      <c r="F23" s="288"/>
      <c r="G23" s="288"/>
      <c r="H23" s="288"/>
      <c r="I23" s="288"/>
      <c r="J23" s="288"/>
      <c r="K23" s="288"/>
      <c r="L23" s="289"/>
      <c r="M23" s="289"/>
      <c r="N23" s="147"/>
    </row>
    <row r="24" spans="1:14">
      <c r="B24" s="348"/>
      <c r="C24" s="296"/>
      <c r="D24" s="288" t="s">
        <v>288</v>
      </c>
      <c r="E24" s="288"/>
      <c r="F24" s="288"/>
      <c r="G24" s="288"/>
      <c r="H24" s="288"/>
      <c r="I24" s="288"/>
      <c r="J24" s="288"/>
      <c r="K24" s="288"/>
      <c r="L24" s="289"/>
      <c r="M24" s="289"/>
      <c r="N24" s="147"/>
    </row>
    <row r="25" spans="1:14">
      <c r="B25" s="348"/>
      <c r="C25" s="296" t="s">
        <v>231</v>
      </c>
      <c r="D25" s="296"/>
      <c r="E25" s="288"/>
      <c r="F25" s="288"/>
      <c r="G25" s="288"/>
      <c r="H25" s="288"/>
      <c r="I25" s="288"/>
      <c r="J25" s="288"/>
      <c r="K25" s="288"/>
      <c r="L25" s="289"/>
      <c r="M25" s="289"/>
      <c r="N25" s="147"/>
    </row>
    <row r="26" spans="1:14">
      <c r="B26" s="348"/>
      <c r="C26" s="296"/>
      <c r="D26" s="296" t="s">
        <v>289</v>
      </c>
      <c r="E26" s="288"/>
      <c r="F26" s="288"/>
      <c r="G26" s="288"/>
      <c r="H26" s="288"/>
      <c r="I26" s="288"/>
      <c r="J26" s="288"/>
      <c r="K26" s="288"/>
      <c r="L26" s="289"/>
      <c r="M26" s="289"/>
      <c r="N26" s="147"/>
    </row>
    <row r="27" spans="1:14">
      <c r="B27" s="348"/>
      <c r="C27" s="296" t="s">
        <v>232</v>
      </c>
      <c r="D27" s="296"/>
      <c r="E27" s="288"/>
      <c r="F27" s="288"/>
      <c r="G27" s="288"/>
      <c r="H27" s="288"/>
      <c r="I27" s="288"/>
      <c r="J27" s="288"/>
      <c r="K27" s="288"/>
      <c r="L27" s="289"/>
      <c r="M27" s="289"/>
      <c r="N27" s="147"/>
    </row>
    <row r="28" spans="1:14">
      <c r="B28" s="348"/>
      <c r="C28" s="288" t="s">
        <v>233</v>
      </c>
      <c r="D28" s="296"/>
      <c r="E28" s="288"/>
      <c r="F28" s="288"/>
      <c r="G28" s="288"/>
      <c r="H28" s="288"/>
      <c r="I28" s="288"/>
      <c r="J28" s="288"/>
      <c r="K28" s="288"/>
      <c r="L28" s="289"/>
      <c r="M28" s="289"/>
      <c r="N28" s="147"/>
    </row>
    <row r="29" spans="1:14">
      <c r="B29" s="348"/>
      <c r="C29" s="296"/>
      <c r="D29" s="296" t="s">
        <v>290</v>
      </c>
      <c r="E29" s="288"/>
      <c r="F29" s="288"/>
      <c r="G29" s="288"/>
      <c r="H29" s="288"/>
      <c r="I29" s="288"/>
      <c r="J29" s="288"/>
      <c r="K29" s="288"/>
      <c r="L29" s="289"/>
      <c r="M29" s="289"/>
      <c r="N29" s="147"/>
    </row>
    <row r="30" spans="1:14">
      <c r="B30" s="348"/>
      <c r="C30" s="288" t="s">
        <v>234</v>
      </c>
      <c r="D30" s="296"/>
      <c r="E30" s="288"/>
      <c r="F30" s="288"/>
      <c r="G30" s="288"/>
      <c r="H30" s="288"/>
      <c r="I30" s="288"/>
      <c r="J30" s="288"/>
      <c r="K30" s="288"/>
      <c r="L30" s="289"/>
      <c r="M30" s="289"/>
      <c r="N30" s="147"/>
    </row>
    <row r="31" spans="1:14">
      <c r="B31" s="348"/>
      <c r="C31" s="296"/>
      <c r="D31" s="296" t="s">
        <v>291</v>
      </c>
      <c r="E31" s="288"/>
      <c r="F31" s="288"/>
      <c r="G31" s="288"/>
      <c r="H31" s="288"/>
      <c r="I31" s="288"/>
      <c r="J31" s="288"/>
      <c r="K31" s="288"/>
      <c r="L31" s="289"/>
      <c r="M31" s="289"/>
      <c r="N31" s="147"/>
    </row>
    <row r="32" spans="1:14">
      <c r="B32" s="348"/>
      <c r="C32" s="288" t="s">
        <v>235</v>
      </c>
      <c r="D32" s="296"/>
      <c r="E32" s="288"/>
      <c r="F32" s="288"/>
      <c r="G32" s="288"/>
      <c r="H32" s="288"/>
      <c r="I32" s="288"/>
      <c r="J32" s="288"/>
      <c r="K32" s="288"/>
      <c r="L32" s="289"/>
      <c r="M32" s="289"/>
      <c r="N32" s="147"/>
    </row>
    <row r="33" spans="2:14" s="141" customFormat="1">
      <c r="B33" s="348"/>
      <c r="C33" s="296" t="s">
        <v>236</v>
      </c>
      <c r="D33" s="296" t="s">
        <v>237</v>
      </c>
      <c r="E33" s="288"/>
      <c r="F33" s="288"/>
      <c r="G33" s="288"/>
      <c r="H33" s="288"/>
      <c r="I33" s="288"/>
      <c r="J33" s="288"/>
      <c r="K33" s="288"/>
      <c r="L33" s="289"/>
      <c r="M33" s="289"/>
      <c r="N33" s="147"/>
    </row>
    <row r="34" spans="2:14" s="141" customFormat="1">
      <c r="B34" s="348"/>
      <c r="C34" s="296"/>
      <c r="D34" s="288" t="s">
        <v>238</v>
      </c>
      <c r="E34" s="288"/>
      <c r="F34" s="288"/>
      <c r="G34" s="288"/>
      <c r="H34" s="288"/>
      <c r="I34" s="288"/>
      <c r="J34" s="288"/>
      <c r="K34" s="288"/>
      <c r="L34" s="289"/>
      <c r="M34" s="289"/>
      <c r="N34" s="147"/>
    </row>
    <row r="35" spans="2:14" s="141" customFormat="1">
      <c r="B35" s="348"/>
      <c r="C35" s="296"/>
      <c r="D35" s="288" t="s">
        <v>239</v>
      </c>
      <c r="E35" s="288"/>
      <c r="F35" s="288"/>
      <c r="G35" s="288"/>
      <c r="H35" s="288"/>
      <c r="I35" s="288"/>
      <c r="J35" s="288"/>
      <c r="K35" s="288"/>
      <c r="L35" s="289"/>
      <c r="M35" s="289"/>
      <c r="N35" s="147"/>
    </row>
    <row r="36" spans="2:14" s="141" customFormat="1">
      <c r="B36" s="348"/>
      <c r="C36" s="296"/>
      <c r="D36" s="288" t="s">
        <v>240</v>
      </c>
      <c r="E36" s="288"/>
      <c r="F36" s="288"/>
      <c r="G36" s="288"/>
      <c r="H36" s="288"/>
      <c r="I36" s="288"/>
      <c r="J36" s="288"/>
      <c r="K36" s="288"/>
      <c r="L36" s="289"/>
      <c r="M36" s="289"/>
      <c r="N36" s="147"/>
    </row>
    <row r="37" spans="2:14" s="141" customFormat="1">
      <c r="B37" s="348"/>
      <c r="C37" s="296"/>
      <c r="D37" s="288" t="s">
        <v>241</v>
      </c>
      <c r="E37" s="288"/>
      <c r="F37" s="288"/>
      <c r="G37" s="288"/>
      <c r="H37" s="288"/>
      <c r="I37" s="288"/>
      <c r="J37" s="288"/>
      <c r="K37" s="288"/>
      <c r="L37" s="289"/>
      <c r="M37" s="289"/>
      <c r="N37" s="147"/>
    </row>
    <row r="38" spans="2:14" s="141" customFormat="1">
      <c r="B38" s="348"/>
      <c r="C38" s="296"/>
      <c r="D38" s="288" t="s">
        <v>242</v>
      </c>
      <c r="E38" s="288"/>
      <c r="F38" s="288"/>
      <c r="G38" s="288"/>
      <c r="H38" s="288"/>
      <c r="I38" s="288"/>
      <c r="J38" s="288"/>
      <c r="K38" s="288"/>
      <c r="L38" s="289"/>
      <c r="M38" s="289"/>
      <c r="N38" s="147"/>
    </row>
    <row r="39" spans="2:14" s="141" customFormat="1">
      <c r="B39" s="348"/>
      <c r="C39" s="296"/>
      <c r="D39" s="288" t="s">
        <v>243</v>
      </c>
      <c r="E39" s="288"/>
      <c r="F39" s="288"/>
      <c r="G39" s="288"/>
      <c r="H39" s="288"/>
      <c r="I39" s="288"/>
      <c r="J39" s="288"/>
      <c r="K39" s="288"/>
      <c r="L39" s="289"/>
      <c r="M39" s="289"/>
      <c r="N39" s="147"/>
    </row>
    <row r="40" spans="2:14" s="141" customFormat="1">
      <c r="B40" s="348"/>
      <c r="C40" s="296"/>
      <c r="D40" s="296"/>
      <c r="E40" s="288"/>
      <c r="F40" s="288"/>
      <c r="G40" s="288"/>
      <c r="H40" s="288"/>
      <c r="I40" s="288"/>
      <c r="J40" s="288"/>
      <c r="K40" s="288"/>
      <c r="L40" s="289"/>
      <c r="M40" s="289"/>
      <c r="N40" s="147"/>
    </row>
    <row r="41" spans="2:14" s="141" customFormat="1" ht="15.75">
      <c r="B41" s="348"/>
      <c r="C41" s="287"/>
      <c r="D41" s="385" t="s">
        <v>38</v>
      </c>
      <c r="E41" s="286"/>
      <c r="F41" s="152" t="s">
        <v>39</v>
      </c>
      <c r="G41" s="288"/>
      <c r="H41" s="288"/>
      <c r="I41" s="288"/>
      <c r="J41" s="288"/>
      <c r="K41" s="288"/>
      <c r="L41" s="289"/>
      <c r="M41" s="289"/>
      <c r="N41" s="147"/>
    </row>
    <row r="42" spans="2:14" s="141" customFormat="1">
      <c r="B42" s="348"/>
      <c r="C42" s="296"/>
      <c r="D42" s="296"/>
      <c r="E42" s="288"/>
      <c r="F42" s="288"/>
      <c r="G42" s="288"/>
      <c r="H42" s="288"/>
      <c r="I42" s="288"/>
      <c r="J42" s="288"/>
      <c r="K42" s="288"/>
      <c r="L42" s="289"/>
      <c r="M42" s="289"/>
      <c r="N42" s="147"/>
    </row>
    <row r="43" spans="2:14" s="141" customFormat="1">
      <c r="B43" s="348"/>
      <c r="C43" s="296"/>
      <c r="D43" s="288" t="s">
        <v>244</v>
      </c>
      <c r="E43" s="288"/>
      <c r="F43" s="288"/>
      <c r="G43" s="288"/>
      <c r="H43" s="288"/>
      <c r="I43" s="288"/>
      <c r="J43" s="288"/>
      <c r="K43" s="288"/>
      <c r="L43" s="289"/>
      <c r="M43" s="289"/>
      <c r="N43" s="147"/>
    </row>
    <row r="44" spans="2:14" s="141" customFormat="1">
      <c r="B44" s="348"/>
      <c r="C44" s="296" t="s">
        <v>292</v>
      </c>
      <c r="D44" s="296"/>
      <c r="E44" s="288"/>
      <c r="F44" s="288"/>
      <c r="G44" s="288"/>
      <c r="H44" s="288"/>
      <c r="I44" s="288"/>
      <c r="J44" s="288"/>
      <c r="K44" s="288"/>
      <c r="L44" s="289"/>
      <c r="M44" s="289"/>
      <c r="N44" s="147"/>
    </row>
    <row r="45" spans="2:14" s="141" customFormat="1">
      <c r="B45" s="348"/>
      <c r="C45" s="296"/>
      <c r="D45" s="296" t="s">
        <v>245</v>
      </c>
      <c r="E45" s="288"/>
      <c r="F45" s="288"/>
      <c r="G45" s="288"/>
      <c r="H45" s="288"/>
      <c r="I45" s="288"/>
      <c r="J45" s="288"/>
      <c r="K45" s="288"/>
      <c r="L45" s="289"/>
      <c r="M45" s="289"/>
      <c r="N45" s="147"/>
    </row>
    <row r="46" spans="2:14" s="141" customFormat="1">
      <c r="B46" s="348"/>
      <c r="C46" s="296" t="s">
        <v>293</v>
      </c>
      <c r="D46" s="296"/>
      <c r="E46" s="288"/>
      <c r="F46" s="288"/>
      <c r="G46" s="288"/>
      <c r="H46" s="288"/>
      <c r="I46" s="288"/>
      <c r="J46" s="288"/>
      <c r="K46" s="288"/>
      <c r="L46" s="289"/>
      <c r="M46" s="289"/>
      <c r="N46" s="147"/>
    </row>
    <row r="47" spans="2:14" s="141" customFormat="1">
      <c r="B47" s="348"/>
      <c r="C47" s="296"/>
      <c r="D47" s="296" t="s">
        <v>246</v>
      </c>
      <c r="E47" s="288"/>
      <c r="F47" s="288"/>
      <c r="G47" s="288"/>
      <c r="H47" s="288"/>
      <c r="I47" s="288"/>
      <c r="J47" s="288"/>
      <c r="K47" s="288"/>
      <c r="L47" s="289"/>
      <c r="M47" s="289"/>
      <c r="N47" s="147"/>
    </row>
    <row r="48" spans="2:14" s="141" customFormat="1">
      <c r="B48" s="348"/>
      <c r="C48" s="296" t="s">
        <v>294</v>
      </c>
      <c r="D48" s="296"/>
      <c r="E48" s="288"/>
      <c r="F48" s="288"/>
      <c r="G48" s="288"/>
      <c r="H48" s="288"/>
      <c r="I48" s="288"/>
      <c r="J48" s="288"/>
      <c r="K48" s="288"/>
      <c r="L48" s="289"/>
      <c r="M48" s="289"/>
      <c r="N48" s="147"/>
    </row>
    <row r="49" spans="1:14">
      <c r="B49" s="348"/>
      <c r="C49" s="296"/>
      <c r="D49" s="296" t="s">
        <v>247</v>
      </c>
      <c r="E49" s="288"/>
      <c r="F49" s="288"/>
      <c r="G49" s="288"/>
      <c r="H49" s="288"/>
      <c r="I49" s="288"/>
      <c r="J49" s="288"/>
      <c r="K49" s="288"/>
      <c r="L49" s="289"/>
      <c r="M49" s="289"/>
      <c r="N49" s="147"/>
    </row>
    <row r="50" spans="1:14">
      <c r="B50" s="348"/>
      <c r="C50" s="296" t="s">
        <v>295</v>
      </c>
      <c r="D50" s="296"/>
      <c r="E50" s="344"/>
      <c r="F50" s="288"/>
      <c r="G50" s="288"/>
      <c r="H50" s="288"/>
      <c r="I50" s="288"/>
      <c r="J50" s="288"/>
      <c r="K50" s="288"/>
      <c r="L50" s="289"/>
      <c r="M50" s="289"/>
      <c r="N50" s="147"/>
    </row>
    <row r="51" spans="1:14">
      <c r="B51" s="348"/>
      <c r="C51" s="295"/>
      <c r="D51" s="295" t="s">
        <v>525</v>
      </c>
      <c r="E51" s="344"/>
      <c r="F51" s="288"/>
      <c r="G51" s="288"/>
      <c r="H51" s="288"/>
      <c r="I51" s="288"/>
      <c r="J51" s="288"/>
      <c r="K51" s="288"/>
      <c r="L51" s="289"/>
      <c r="M51" s="289"/>
      <c r="N51" s="147"/>
    </row>
    <row r="52" spans="1:14">
      <c r="B52" s="348"/>
      <c r="C52" s="295" t="s">
        <v>526</v>
      </c>
      <c r="D52" s="295"/>
      <c r="E52" s="344"/>
      <c r="F52" s="288"/>
      <c r="G52" s="288"/>
      <c r="H52" s="288"/>
      <c r="I52" s="288"/>
      <c r="J52" s="288"/>
      <c r="K52" s="288"/>
      <c r="L52" s="289"/>
      <c r="M52" s="289"/>
      <c r="N52" s="147"/>
    </row>
    <row r="53" spans="1:14">
      <c r="B53" s="348"/>
      <c r="C53" s="295" t="s">
        <v>527</v>
      </c>
      <c r="D53" s="295"/>
      <c r="E53" s="344"/>
      <c r="F53" s="288"/>
      <c r="G53" s="288"/>
      <c r="H53" s="288"/>
      <c r="I53" s="288"/>
      <c r="J53" s="288"/>
      <c r="K53" s="288"/>
      <c r="L53" s="289"/>
      <c r="M53" s="289"/>
      <c r="N53" s="147"/>
    </row>
    <row r="54" spans="1:14">
      <c r="B54" s="348"/>
      <c r="C54" s="296"/>
      <c r="D54" s="295" t="s">
        <v>248</v>
      </c>
      <c r="E54" s="344"/>
      <c r="F54" s="288"/>
      <c r="G54" s="288"/>
      <c r="H54" s="288"/>
      <c r="I54" s="288"/>
      <c r="J54" s="288"/>
      <c r="K54" s="288"/>
      <c r="L54" s="289"/>
      <c r="M54" s="289"/>
      <c r="N54" s="147"/>
    </row>
    <row r="55" spans="1:14">
      <c r="B55" s="348"/>
      <c r="C55" s="296"/>
      <c r="D55" s="296" t="s">
        <v>249</v>
      </c>
      <c r="E55" s="344"/>
      <c r="F55" s="288"/>
      <c r="G55" s="288"/>
      <c r="H55" s="288"/>
      <c r="I55" s="288"/>
      <c r="J55" s="288"/>
      <c r="K55" s="288"/>
      <c r="L55" s="289"/>
      <c r="M55" s="289"/>
      <c r="N55" s="147"/>
    </row>
    <row r="56" spans="1:14">
      <c r="B56" s="348"/>
      <c r="C56" s="296"/>
      <c r="D56" s="296" t="s">
        <v>250</v>
      </c>
      <c r="E56" s="344"/>
      <c r="F56" s="288"/>
      <c r="G56" s="288"/>
      <c r="H56" s="288"/>
      <c r="I56" s="288"/>
      <c r="J56" s="288"/>
      <c r="K56" s="288"/>
      <c r="L56" s="289"/>
      <c r="M56" s="289"/>
      <c r="N56" s="147"/>
    </row>
    <row r="57" spans="1:14">
      <c r="A57" s="141"/>
      <c r="B57" s="150"/>
      <c r="C57" s="295"/>
      <c r="D57" s="295" t="s">
        <v>524</v>
      </c>
      <c r="E57" s="147"/>
      <c r="F57" s="288"/>
      <c r="G57" s="288"/>
      <c r="H57" s="288"/>
      <c r="I57" s="288"/>
      <c r="J57" s="288"/>
      <c r="K57" s="288"/>
      <c r="L57" s="289"/>
      <c r="M57" s="289"/>
      <c r="N57" s="147"/>
    </row>
    <row r="58" spans="1:14">
      <c r="A58" s="141"/>
      <c r="B58" s="150"/>
      <c r="C58" s="295" t="s">
        <v>523</v>
      </c>
      <c r="D58" s="295"/>
      <c r="E58" s="147"/>
      <c r="F58" s="288"/>
      <c r="G58" s="288"/>
      <c r="H58" s="288"/>
      <c r="I58" s="288"/>
      <c r="J58" s="288"/>
      <c r="K58" s="288"/>
      <c r="L58" s="289"/>
      <c r="M58" s="289"/>
      <c r="N58" s="147"/>
    </row>
    <row r="59" spans="1:14">
      <c r="A59" s="141"/>
      <c r="B59" s="150"/>
      <c r="C59" s="288"/>
      <c r="D59" s="288"/>
      <c r="E59" s="151"/>
      <c r="F59" s="288"/>
      <c r="G59" s="288"/>
      <c r="H59" s="288"/>
      <c r="I59" s="288"/>
      <c r="J59" s="288"/>
      <c r="K59" s="288"/>
      <c r="L59" s="289"/>
      <c r="M59" s="289"/>
      <c r="N59" s="147"/>
    </row>
    <row r="60" spans="1:14">
      <c r="A60" s="141"/>
      <c r="B60" s="150"/>
      <c r="C60" s="288"/>
      <c r="D60" s="288"/>
      <c r="E60" s="151"/>
      <c r="F60" s="288"/>
      <c r="G60" s="288"/>
      <c r="H60" s="288"/>
      <c r="I60" s="288"/>
      <c r="J60" s="288"/>
      <c r="K60" s="288"/>
      <c r="L60" s="289"/>
      <c r="M60" s="289"/>
      <c r="N60" s="147"/>
    </row>
    <row r="61" spans="1:14">
      <c r="A61" s="151"/>
      <c r="B61" s="150"/>
      <c r="C61" s="288"/>
      <c r="D61" s="288"/>
      <c r="E61" s="154"/>
      <c r="F61" s="288"/>
      <c r="G61" s="288"/>
      <c r="H61" s="288"/>
      <c r="I61" s="288"/>
      <c r="J61" s="288"/>
      <c r="K61" s="288"/>
      <c r="L61" s="289"/>
      <c r="M61" s="289"/>
      <c r="N61" s="147"/>
    </row>
    <row r="62" spans="1:14">
      <c r="A62" s="151"/>
      <c r="B62" s="150"/>
      <c r="C62" s="151"/>
      <c r="D62" s="151"/>
      <c r="E62" s="151"/>
      <c r="F62" s="288"/>
      <c r="G62" s="288"/>
      <c r="H62" s="288"/>
      <c r="I62" s="288"/>
      <c r="J62" s="288"/>
      <c r="K62" s="288"/>
      <c r="L62" s="289"/>
      <c r="M62" s="289"/>
      <c r="N62" s="147"/>
    </row>
    <row r="63" spans="1:14" ht="6.75" customHeight="1">
      <c r="B63" s="348"/>
      <c r="C63" s="290"/>
      <c r="D63" s="288"/>
      <c r="E63" s="288"/>
      <c r="F63" s="288"/>
      <c r="G63" s="288"/>
      <c r="H63" s="288"/>
      <c r="I63" s="288"/>
      <c r="J63" s="288"/>
      <c r="K63" s="288"/>
      <c r="L63" s="289"/>
      <c r="M63" s="289"/>
      <c r="N63" s="344"/>
    </row>
    <row r="64" spans="1:14">
      <c r="B64" s="348"/>
      <c r="C64" s="290"/>
      <c r="D64" s="288"/>
      <c r="E64" s="288"/>
      <c r="F64" s="288"/>
      <c r="G64" s="288"/>
      <c r="H64" s="288"/>
      <c r="I64" s="288"/>
      <c r="J64" s="288"/>
      <c r="K64" s="288"/>
      <c r="L64" s="289"/>
      <c r="M64" s="289"/>
      <c r="N64" s="344"/>
    </row>
    <row r="65" spans="2:14" s="141" customFormat="1">
      <c r="B65" s="348"/>
      <c r="C65" s="290"/>
      <c r="D65" s="288"/>
      <c r="E65" s="288"/>
      <c r="F65" s="288"/>
      <c r="G65" s="288"/>
      <c r="H65" s="288"/>
      <c r="I65" s="288"/>
      <c r="J65" s="288"/>
      <c r="K65" s="288"/>
      <c r="L65" s="289"/>
      <c r="M65" s="289"/>
      <c r="N65" s="344"/>
    </row>
    <row r="66" spans="2:14" s="141" customFormat="1" ht="18">
      <c r="B66" s="155"/>
      <c r="C66" s="299" t="s">
        <v>296</v>
      </c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7"/>
    </row>
    <row r="67" spans="2:14" s="141" customFormat="1" ht="18">
      <c r="B67" s="155"/>
      <c r="C67" s="158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7"/>
    </row>
    <row r="68" spans="2:14" s="141" customFormat="1" ht="15.75">
      <c r="B68" s="297"/>
      <c r="C68" s="299"/>
      <c r="D68" s="512" t="s">
        <v>25</v>
      </c>
      <c r="E68" s="512"/>
      <c r="F68" s="159" t="s">
        <v>28</v>
      </c>
      <c r="G68" s="296"/>
      <c r="H68" s="296"/>
      <c r="I68" s="296"/>
      <c r="J68" s="296"/>
      <c r="K68" s="337"/>
      <c r="L68" s="337"/>
      <c r="M68" s="296"/>
      <c r="N68" s="294"/>
    </row>
    <row r="69" spans="2:14" s="141" customFormat="1">
      <c r="B69" s="297"/>
      <c r="C69" s="299"/>
      <c r="D69" s="296"/>
      <c r="E69" s="298"/>
      <c r="F69" s="296"/>
      <c r="G69" s="296"/>
      <c r="H69" s="296"/>
      <c r="I69" s="296"/>
      <c r="J69" s="296"/>
      <c r="K69" s="337"/>
      <c r="L69" s="337"/>
      <c r="M69" s="296"/>
      <c r="N69" s="294"/>
    </row>
    <row r="70" spans="2:14" s="141" customFormat="1">
      <c r="B70" s="297"/>
      <c r="C70" s="299"/>
      <c r="D70" s="296"/>
      <c r="E70" s="132" t="s">
        <v>3</v>
      </c>
      <c r="F70" s="126" t="s">
        <v>251</v>
      </c>
      <c r="G70" s="126"/>
      <c r="H70" s="126"/>
      <c r="I70" s="296"/>
      <c r="J70" s="296"/>
      <c r="K70" s="296"/>
      <c r="L70" s="296"/>
      <c r="M70" s="296"/>
      <c r="N70" s="294"/>
    </row>
    <row r="71" spans="2:14" s="141" customFormat="1">
      <c r="B71" s="297"/>
      <c r="C71" s="299"/>
      <c r="D71" s="296"/>
      <c r="E71" s="132"/>
      <c r="F71" s="126"/>
      <c r="G71" s="126"/>
      <c r="H71" s="126"/>
      <c r="I71" s="296"/>
      <c r="J71" s="296"/>
      <c r="K71" s="296"/>
      <c r="L71" s="296"/>
      <c r="M71" s="296"/>
      <c r="N71" s="294"/>
    </row>
    <row r="72" spans="2:14" s="141" customFormat="1">
      <c r="B72" s="297"/>
      <c r="C72" s="299"/>
      <c r="D72" s="296"/>
      <c r="E72" s="160">
        <v>1</v>
      </c>
      <c r="F72" s="161" t="s">
        <v>8</v>
      </c>
      <c r="G72" s="336"/>
      <c r="H72" s="296"/>
      <c r="I72" s="296"/>
      <c r="J72" s="296"/>
      <c r="K72" s="296"/>
      <c r="L72" s="296"/>
      <c r="M72" s="296"/>
      <c r="N72" s="294"/>
    </row>
    <row r="73" spans="2:14" s="141" customFormat="1">
      <c r="B73" s="297"/>
      <c r="C73" s="299"/>
      <c r="D73" s="296"/>
      <c r="E73" s="160"/>
      <c r="F73" s="161"/>
      <c r="G73" s="336"/>
      <c r="H73" s="296"/>
      <c r="I73" s="296"/>
      <c r="J73" s="296"/>
      <c r="K73" s="296"/>
      <c r="L73" s="296"/>
      <c r="M73" s="296"/>
      <c r="N73" s="294"/>
    </row>
    <row r="74" spans="2:14" s="141" customFormat="1">
      <c r="B74" s="297"/>
      <c r="C74" s="299">
        <v>1.1000000000000001</v>
      </c>
      <c r="D74" s="296"/>
      <c r="E74" s="298"/>
      <c r="F74" s="162" t="s">
        <v>9</v>
      </c>
      <c r="G74" s="337"/>
      <c r="H74" s="337"/>
      <c r="I74" s="337"/>
      <c r="J74" s="337"/>
      <c r="K74" s="337"/>
      <c r="L74" s="337"/>
      <c r="M74" s="296"/>
      <c r="N74" s="294"/>
    </row>
    <row r="75" spans="2:14" s="141" customFormat="1">
      <c r="B75" s="297"/>
      <c r="C75" s="299"/>
      <c r="D75" s="296"/>
      <c r="E75" s="508" t="s">
        <v>2</v>
      </c>
      <c r="F75" s="508" t="s">
        <v>252</v>
      </c>
      <c r="G75" s="508"/>
      <c r="H75" s="508" t="s">
        <v>253</v>
      </c>
      <c r="I75" s="508" t="s">
        <v>254</v>
      </c>
      <c r="J75" s="508"/>
      <c r="K75" s="358" t="s">
        <v>255</v>
      </c>
      <c r="L75" s="358" t="s">
        <v>256</v>
      </c>
      <c r="M75" s="358" t="s">
        <v>255</v>
      </c>
      <c r="N75" s="294"/>
    </row>
    <row r="76" spans="2:14" s="141" customFormat="1">
      <c r="B76" s="297"/>
      <c r="C76" s="299"/>
      <c r="D76" s="296"/>
      <c r="E76" s="508"/>
      <c r="F76" s="508"/>
      <c r="G76" s="508"/>
      <c r="H76" s="508"/>
      <c r="I76" s="508"/>
      <c r="J76" s="508"/>
      <c r="K76" s="357" t="s">
        <v>257</v>
      </c>
      <c r="L76" s="357" t="s">
        <v>258</v>
      </c>
      <c r="M76" s="357" t="s">
        <v>259</v>
      </c>
      <c r="N76" s="294"/>
    </row>
    <row r="77" spans="2:14" s="141" customFormat="1">
      <c r="B77" s="297"/>
      <c r="C77" s="299"/>
      <c r="D77" s="296"/>
      <c r="E77" s="356"/>
      <c r="F77" s="504" t="s">
        <v>905</v>
      </c>
      <c r="G77" s="505"/>
      <c r="H77" s="272" t="s">
        <v>631</v>
      </c>
      <c r="I77" s="517"/>
      <c r="J77" s="507"/>
      <c r="K77" s="408">
        <v>200643</v>
      </c>
      <c r="L77" s="272">
        <v>1</v>
      </c>
      <c r="M77" s="353">
        <f>K77*L77</f>
        <v>200643</v>
      </c>
      <c r="N77" s="294"/>
    </row>
    <row r="78" spans="2:14" s="141" customFormat="1">
      <c r="B78" s="297"/>
      <c r="C78" s="299"/>
      <c r="D78" s="296"/>
      <c r="E78" s="355"/>
      <c r="F78" s="504" t="s">
        <v>635</v>
      </c>
      <c r="G78" s="505"/>
      <c r="H78" s="272" t="s">
        <v>636</v>
      </c>
      <c r="I78" s="517"/>
      <c r="J78" s="507"/>
      <c r="K78" s="354">
        <v>0</v>
      </c>
      <c r="L78" s="354">
        <v>123.42</v>
      </c>
      <c r="M78" s="353">
        <f>K78*L78</f>
        <v>0</v>
      </c>
      <c r="N78" s="294"/>
    </row>
    <row r="79" spans="2:14" s="141" customFormat="1">
      <c r="B79" s="297"/>
      <c r="C79" s="299"/>
      <c r="D79" s="296"/>
      <c r="E79" s="355"/>
      <c r="F79" s="504" t="s">
        <v>635</v>
      </c>
      <c r="G79" s="505"/>
      <c r="H79" s="272" t="s">
        <v>631</v>
      </c>
      <c r="I79" s="517"/>
      <c r="J79" s="507"/>
      <c r="K79" s="407">
        <v>309327.28000000003</v>
      </c>
      <c r="L79" s="354">
        <v>1</v>
      </c>
      <c r="M79" s="353">
        <f>K79*L79</f>
        <v>309327.28000000003</v>
      </c>
      <c r="N79" s="294"/>
    </row>
    <row r="80" spans="2:14" s="141" customFormat="1">
      <c r="B80" s="297"/>
      <c r="C80" s="299"/>
      <c r="D80" s="296"/>
      <c r="E80" s="355"/>
      <c r="F80" s="504" t="s">
        <v>1238</v>
      </c>
      <c r="G80" s="505"/>
      <c r="H80" s="272" t="s">
        <v>631</v>
      </c>
      <c r="I80" s="506"/>
      <c r="J80" s="507"/>
      <c r="K80" s="354">
        <v>10588.83</v>
      </c>
      <c r="L80" s="354">
        <v>1</v>
      </c>
      <c r="M80" s="353">
        <f>K80*L80</f>
        <v>10588.83</v>
      </c>
      <c r="N80" s="294"/>
    </row>
    <row r="81" spans="2:14" s="141" customFormat="1">
      <c r="B81" s="297"/>
      <c r="C81" s="299"/>
      <c r="D81" s="296"/>
      <c r="E81" s="355"/>
      <c r="F81" s="504" t="s">
        <v>1238</v>
      </c>
      <c r="G81" s="505"/>
      <c r="H81" s="272" t="s">
        <v>636</v>
      </c>
      <c r="I81" s="506"/>
      <c r="J81" s="507"/>
      <c r="K81" s="354">
        <v>20.66</v>
      </c>
      <c r="L81" s="354">
        <v>123.42</v>
      </c>
      <c r="M81" s="353">
        <f>K81*L81</f>
        <v>2549.8571999999999</v>
      </c>
      <c r="N81" s="294"/>
    </row>
    <row r="82" spans="2:14" s="141" customFormat="1">
      <c r="B82" s="297"/>
      <c r="C82" s="299"/>
      <c r="D82" s="296"/>
      <c r="E82" s="355"/>
      <c r="F82" s="504"/>
      <c r="G82" s="505"/>
      <c r="H82" s="272"/>
      <c r="I82" s="517"/>
      <c r="J82" s="507"/>
      <c r="K82" s="354"/>
      <c r="L82" s="354"/>
      <c r="M82" s="353"/>
      <c r="N82" s="294"/>
    </row>
    <row r="83" spans="2:14" s="141" customFormat="1">
      <c r="B83" s="297"/>
      <c r="C83" s="299"/>
      <c r="D83" s="296"/>
      <c r="E83" s="355"/>
      <c r="F83" s="504"/>
      <c r="G83" s="505"/>
      <c r="H83" s="272"/>
      <c r="I83" s="506"/>
      <c r="J83" s="507"/>
      <c r="K83" s="354"/>
      <c r="L83" s="354"/>
      <c r="M83" s="353"/>
      <c r="N83" s="294"/>
    </row>
    <row r="84" spans="2:14" s="141" customFormat="1">
      <c r="B84" s="297"/>
      <c r="C84" s="299"/>
      <c r="D84" s="296"/>
      <c r="E84" s="355"/>
      <c r="F84" s="504"/>
      <c r="G84" s="505"/>
      <c r="H84" s="272"/>
      <c r="I84" s="517"/>
      <c r="J84" s="507"/>
      <c r="K84" s="272"/>
      <c r="L84" s="354"/>
      <c r="M84" s="353"/>
      <c r="N84" s="294"/>
    </row>
    <row r="85" spans="2:14" s="141" customFormat="1">
      <c r="B85" s="361"/>
      <c r="C85" s="360"/>
      <c r="D85" s="336"/>
      <c r="E85" s="386"/>
      <c r="F85" s="518" t="s">
        <v>29</v>
      </c>
      <c r="G85" s="519"/>
      <c r="H85" s="519"/>
      <c r="I85" s="519"/>
      <c r="J85" s="519"/>
      <c r="K85" s="519"/>
      <c r="L85" s="520"/>
      <c r="M85" s="352">
        <f>SUM(M77:M84)</f>
        <v>523108.96720000007</v>
      </c>
      <c r="N85" s="359"/>
    </row>
    <row r="86" spans="2:14" s="141" customFormat="1">
      <c r="B86" s="361"/>
      <c r="C86" s="360"/>
      <c r="D86" s="336"/>
      <c r="E86" s="301"/>
      <c r="F86" s="343"/>
      <c r="G86" s="343"/>
      <c r="H86" s="343"/>
      <c r="I86" s="343"/>
      <c r="J86" s="343"/>
      <c r="K86" s="343"/>
      <c r="L86" s="343"/>
      <c r="M86" s="342"/>
      <c r="N86" s="359"/>
    </row>
    <row r="87" spans="2:14" s="141" customFormat="1">
      <c r="B87" s="297"/>
      <c r="C87" s="299">
        <v>1.2</v>
      </c>
      <c r="D87" s="296"/>
      <c r="E87" s="163"/>
      <c r="F87" s="162" t="s">
        <v>10</v>
      </c>
      <c r="G87" s="164"/>
      <c r="H87" s="164"/>
      <c r="I87" s="164"/>
      <c r="J87" s="164"/>
      <c r="K87" s="164"/>
      <c r="L87" s="164"/>
      <c r="M87" s="296"/>
      <c r="N87" s="294"/>
    </row>
    <row r="88" spans="2:14" s="141" customFormat="1">
      <c r="B88" s="297"/>
      <c r="C88" s="299"/>
      <c r="D88" s="296"/>
      <c r="E88" s="508" t="s">
        <v>2</v>
      </c>
      <c r="F88" s="531" t="s">
        <v>260</v>
      </c>
      <c r="G88" s="532"/>
      <c r="H88" s="532"/>
      <c r="I88" s="532"/>
      <c r="J88" s="533"/>
      <c r="K88" s="358" t="s">
        <v>255</v>
      </c>
      <c r="L88" s="358" t="s">
        <v>256</v>
      </c>
      <c r="M88" s="358" t="s">
        <v>255</v>
      </c>
      <c r="N88" s="294"/>
    </row>
    <row r="89" spans="2:14" s="141" customFormat="1">
      <c r="B89" s="297"/>
      <c r="C89" s="299"/>
      <c r="D89" s="296"/>
      <c r="E89" s="508"/>
      <c r="F89" s="534"/>
      <c r="G89" s="535"/>
      <c r="H89" s="535"/>
      <c r="I89" s="535"/>
      <c r="J89" s="536"/>
      <c r="K89" s="357" t="s">
        <v>257</v>
      </c>
      <c r="L89" s="357" t="s">
        <v>258</v>
      </c>
      <c r="M89" s="357" t="s">
        <v>259</v>
      </c>
      <c r="N89" s="294"/>
    </row>
    <row r="90" spans="2:14" s="141" customFormat="1">
      <c r="B90" s="297"/>
      <c r="C90" s="299"/>
      <c r="D90" s="296"/>
      <c r="E90" s="356"/>
      <c r="F90" s="513" t="s">
        <v>261</v>
      </c>
      <c r="G90" s="514"/>
      <c r="H90" s="514"/>
      <c r="I90" s="514"/>
      <c r="J90" s="515"/>
      <c r="K90" s="382">
        <f>+Aktivet!F8</f>
        <v>69261</v>
      </c>
      <c r="L90" s="272">
        <v>1</v>
      </c>
      <c r="M90" s="353">
        <f>K90*L90</f>
        <v>69261</v>
      </c>
      <c r="N90" s="294"/>
    </row>
    <row r="91" spans="2:14" s="141" customFormat="1">
      <c r="B91" s="297"/>
      <c r="C91" s="299"/>
      <c r="D91" s="296"/>
      <c r="E91" s="355"/>
      <c r="F91" s="513" t="s">
        <v>262</v>
      </c>
      <c r="G91" s="514"/>
      <c r="H91" s="514"/>
      <c r="I91" s="514"/>
      <c r="J91" s="515"/>
      <c r="K91" s="354"/>
      <c r="L91" s="354"/>
      <c r="M91" s="353"/>
      <c r="N91" s="294"/>
    </row>
    <row r="92" spans="2:14" s="141" customFormat="1">
      <c r="B92" s="297"/>
      <c r="C92" s="299"/>
      <c r="D92" s="296"/>
      <c r="E92" s="355"/>
      <c r="F92" s="513" t="s">
        <v>263</v>
      </c>
      <c r="G92" s="514"/>
      <c r="H92" s="514"/>
      <c r="I92" s="514"/>
      <c r="J92" s="515"/>
      <c r="K92" s="354"/>
      <c r="L92" s="354"/>
      <c r="M92" s="353"/>
      <c r="N92" s="294"/>
    </row>
    <row r="93" spans="2:14" s="141" customFormat="1">
      <c r="B93" s="297"/>
      <c r="C93" s="299"/>
      <c r="D93" s="296"/>
      <c r="E93" s="355"/>
      <c r="F93" s="513" t="s">
        <v>297</v>
      </c>
      <c r="G93" s="514"/>
      <c r="H93" s="514"/>
      <c r="I93" s="514"/>
      <c r="J93" s="515"/>
      <c r="K93" s="354"/>
      <c r="L93" s="354"/>
      <c r="M93" s="353"/>
      <c r="N93" s="294"/>
    </row>
    <row r="94" spans="2:14" s="141" customFormat="1">
      <c r="B94" s="297"/>
      <c r="C94" s="299"/>
      <c r="D94" s="296"/>
      <c r="E94" s="386"/>
      <c r="F94" s="518" t="s">
        <v>29</v>
      </c>
      <c r="G94" s="519"/>
      <c r="H94" s="519"/>
      <c r="I94" s="519"/>
      <c r="J94" s="519"/>
      <c r="K94" s="519"/>
      <c r="L94" s="520"/>
      <c r="M94" s="352">
        <f>SUM(M90:M93)</f>
        <v>69261</v>
      </c>
      <c r="N94" s="294"/>
    </row>
    <row r="95" spans="2:14" s="141" customFormat="1">
      <c r="B95" s="297"/>
      <c r="C95" s="299"/>
      <c r="D95" s="296"/>
      <c r="E95" s="301"/>
      <c r="F95" s="343"/>
      <c r="G95" s="343"/>
      <c r="H95" s="343"/>
      <c r="I95" s="343"/>
      <c r="J95" s="343"/>
      <c r="K95" s="343"/>
      <c r="L95" s="343"/>
      <c r="M95" s="342"/>
      <c r="N95" s="294"/>
    </row>
    <row r="96" spans="2:14" s="141" customFormat="1">
      <c r="B96" s="297"/>
      <c r="C96" s="299"/>
      <c r="D96" s="296"/>
      <c r="E96" s="160">
        <v>2</v>
      </c>
      <c r="F96" s="161" t="s">
        <v>40</v>
      </c>
      <c r="G96" s="343"/>
      <c r="H96" s="343"/>
      <c r="I96" s="343"/>
      <c r="J96" s="343"/>
      <c r="K96" s="343"/>
      <c r="L96" s="343"/>
      <c r="M96" s="342"/>
      <c r="N96" s="294"/>
    </row>
    <row r="97" spans="2:14" s="141" customFormat="1">
      <c r="B97" s="297"/>
      <c r="C97" s="299"/>
      <c r="D97" s="296"/>
      <c r="E97" s="160"/>
      <c r="F97" s="161"/>
      <c r="G97" s="343"/>
      <c r="H97" s="343"/>
      <c r="I97" s="343"/>
      <c r="J97" s="343"/>
      <c r="K97" s="343"/>
      <c r="L97" s="343"/>
      <c r="M97" s="342"/>
      <c r="N97" s="294"/>
    </row>
    <row r="98" spans="2:14" s="141" customFormat="1">
      <c r="B98" s="297"/>
      <c r="C98" s="301">
        <v>2.1</v>
      </c>
      <c r="D98" s="296"/>
      <c r="E98" s="301"/>
      <c r="F98" s="165" t="s">
        <v>42</v>
      </c>
      <c r="G98" s="343"/>
      <c r="H98" s="343"/>
      <c r="I98" s="343"/>
      <c r="J98" s="343"/>
      <c r="K98" s="343"/>
      <c r="L98" s="343"/>
      <c r="M98" s="342"/>
      <c r="N98" s="294"/>
    </row>
    <row r="99" spans="2:14" s="141" customFormat="1">
      <c r="B99" s="297"/>
      <c r="C99" s="301"/>
      <c r="D99" s="296"/>
      <c r="E99" s="301"/>
      <c r="F99" s="165"/>
      <c r="G99" s="351" t="s">
        <v>298</v>
      </c>
      <c r="H99" s="343"/>
      <c r="I99" s="343"/>
      <c r="J99" s="343"/>
      <c r="K99" s="343"/>
      <c r="L99" s="343"/>
      <c r="M99" s="342"/>
      <c r="N99" s="294"/>
    </row>
    <row r="100" spans="2:14" s="141" customFormat="1">
      <c r="B100" s="297"/>
      <c r="C100" s="166">
        <v>2.2000000000000002</v>
      </c>
      <c r="D100" s="296"/>
      <c r="E100" s="301"/>
      <c r="F100" s="165" t="s">
        <v>43</v>
      </c>
      <c r="G100" s="343"/>
      <c r="H100" s="343"/>
      <c r="I100" s="343"/>
      <c r="J100" s="343"/>
      <c r="K100" s="343"/>
      <c r="L100" s="343"/>
      <c r="M100" s="342"/>
      <c r="N100" s="294"/>
    </row>
    <row r="101" spans="2:14" s="141" customFormat="1">
      <c r="B101" s="297"/>
      <c r="C101" s="166"/>
      <c r="D101" s="296"/>
      <c r="E101" s="301"/>
      <c r="F101" s="165"/>
      <c r="G101" s="351" t="s">
        <v>300</v>
      </c>
      <c r="H101" s="343"/>
      <c r="I101" s="343"/>
      <c r="J101" s="343"/>
      <c r="K101" s="343"/>
      <c r="L101" s="343"/>
      <c r="M101" s="342"/>
      <c r="N101" s="294"/>
    </row>
    <row r="102" spans="2:14" s="141" customFormat="1">
      <c r="B102" s="297"/>
      <c r="C102" s="301">
        <v>2.2999999999999998</v>
      </c>
      <c r="D102" s="296"/>
      <c r="E102" s="301"/>
      <c r="F102" s="165" t="s">
        <v>41</v>
      </c>
      <c r="G102" s="343"/>
      <c r="H102" s="343"/>
      <c r="I102" s="343"/>
      <c r="J102" s="343"/>
      <c r="K102" s="343"/>
      <c r="L102" s="343"/>
      <c r="M102" s="342"/>
      <c r="N102" s="294"/>
    </row>
    <row r="103" spans="2:14" s="141" customFormat="1">
      <c r="B103" s="297"/>
      <c r="C103" s="299"/>
      <c r="D103" s="296"/>
      <c r="E103" s="301"/>
      <c r="F103" s="343"/>
      <c r="G103" s="351" t="s">
        <v>299</v>
      </c>
      <c r="H103" s="343"/>
      <c r="I103" s="343"/>
      <c r="J103" s="343"/>
      <c r="K103" s="343"/>
      <c r="L103" s="343"/>
      <c r="M103" s="342"/>
      <c r="N103" s="294"/>
    </row>
    <row r="104" spans="2:14" s="141" customFormat="1">
      <c r="B104" s="348"/>
      <c r="C104" s="347"/>
      <c r="D104" s="288"/>
      <c r="E104" s="343"/>
      <c r="F104" s="343"/>
      <c r="G104" s="343"/>
      <c r="H104" s="343"/>
      <c r="I104" s="343"/>
      <c r="J104" s="343"/>
      <c r="K104" s="343"/>
      <c r="L104" s="343"/>
      <c r="M104" s="345"/>
      <c r="N104" s="344"/>
    </row>
    <row r="105" spans="2:14" s="141" customFormat="1">
      <c r="B105" s="348"/>
      <c r="C105" s="347"/>
      <c r="D105" s="288"/>
      <c r="E105" s="167">
        <v>3</v>
      </c>
      <c r="F105" s="168" t="s">
        <v>44</v>
      </c>
      <c r="G105" s="343"/>
      <c r="H105" s="343"/>
      <c r="I105" s="343"/>
      <c r="J105" s="343"/>
      <c r="K105" s="343"/>
      <c r="L105" s="343"/>
      <c r="M105" s="345"/>
      <c r="N105" s="344"/>
    </row>
    <row r="106" spans="2:14" s="141" customFormat="1">
      <c r="B106" s="348"/>
      <c r="C106" s="347">
        <v>3.1</v>
      </c>
      <c r="D106" s="288"/>
      <c r="E106" s="343"/>
      <c r="F106" s="169" t="s">
        <v>45</v>
      </c>
      <c r="G106" s="343"/>
      <c r="H106" s="343"/>
      <c r="I106" s="343"/>
      <c r="J106" s="343"/>
      <c r="K106" s="343"/>
      <c r="L106" s="343"/>
      <c r="M106" s="345"/>
      <c r="N106" s="344"/>
    </row>
    <row r="107" spans="2:14" s="141" customFormat="1">
      <c r="B107" s="348"/>
      <c r="C107" s="347"/>
      <c r="D107" s="288"/>
      <c r="E107" s="287"/>
      <c r="F107" s="170" t="s">
        <v>265</v>
      </c>
      <c r="G107" s="171"/>
      <c r="H107" s="171"/>
      <c r="I107" s="171"/>
      <c r="J107" s="171"/>
      <c r="K107" s="171"/>
      <c r="L107" s="172"/>
      <c r="M107" s="345"/>
      <c r="N107" s="344"/>
    </row>
    <row r="108" spans="2:14" s="141" customFormat="1">
      <c r="B108" s="348"/>
      <c r="C108" s="347"/>
      <c r="D108" s="288"/>
      <c r="E108" s="301" t="s">
        <v>264</v>
      </c>
      <c r="F108" s="171" t="s">
        <v>302</v>
      </c>
      <c r="G108" s="171"/>
      <c r="H108" s="171"/>
      <c r="I108" s="171"/>
      <c r="J108" s="171"/>
      <c r="K108" s="173"/>
      <c r="L108" s="174">
        <v>12882953.479700001</v>
      </c>
      <c r="M108" s="345"/>
      <c r="N108" s="344"/>
    </row>
    <row r="109" spans="2:14" s="141" customFormat="1">
      <c r="B109" s="348"/>
      <c r="C109" s="347"/>
      <c r="D109" s="288"/>
      <c r="E109" s="301" t="s">
        <v>264</v>
      </c>
      <c r="F109" s="171" t="s">
        <v>303</v>
      </c>
      <c r="G109" s="171"/>
      <c r="H109" s="171"/>
      <c r="I109" s="171"/>
      <c r="J109" s="171"/>
      <c r="K109" s="173"/>
      <c r="L109" s="174"/>
      <c r="M109" s="345"/>
      <c r="N109" s="344"/>
    </row>
    <row r="110" spans="2:14" s="141" customFormat="1">
      <c r="B110" s="348"/>
      <c r="C110" s="347"/>
      <c r="D110" s="288"/>
      <c r="E110" s="301" t="s">
        <v>264</v>
      </c>
      <c r="F110" s="151" t="s">
        <v>329</v>
      </c>
      <c r="G110" s="171"/>
      <c r="H110" s="171"/>
      <c r="I110" s="171"/>
      <c r="J110" s="171"/>
      <c r="K110" s="173"/>
      <c r="L110" s="174"/>
      <c r="M110" s="345"/>
      <c r="N110" s="344"/>
    </row>
    <row r="111" spans="2:14" s="141" customFormat="1">
      <c r="B111" s="348"/>
      <c r="C111" s="347"/>
      <c r="D111" s="288"/>
      <c r="E111" s="343"/>
      <c r="F111" s="286"/>
      <c r="G111" s="175" t="s">
        <v>301</v>
      </c>
      <c r="H111" s="343"/>
      <c r="I111" s="171"/>
      <c r="J111" s="171"/>
      <c r="K111" s="343"/>
      <c r="L111" s="343"/>
      <c r="M111" s="345"/>
      <c r="N111" s="344"/>
    </row>
    <row r="112" spans="2:14" s="141" customFormat="1">
      <c r="B112" s="348"/>
      <c r="C112" s="347"/>
      <c r="D112" s="288"/>
      <c r="E112" s="343"/>
      <c r="F112" s="410"/>
      <c r="G112" s="175"/>
      <c r="H112" s="343"/>
      <c r="I112" s="171"/>
      <c r="J112" s="537"/>
      <c r="K112" s="537"/>
      <c r="L112" s="343"/>
      <c r="M112" s="345"/>
      <c r="N112" s="344"/>
    </row>
    <row r="113" spans="2:14" s="141" customFormat="1">
      <c r="B113" s="348"/>
      <c r="C113" s="347"/>
      <c r="D113" s="288"/>
      <c r="E113" s="343"/>
      <c r="F113" s="410"/>
      <c r="G113" s="175"/>
      <c r="H113" s="343"/>
      <c r="I113" s="171"/>
      <c r="J113" s="537"/>
      <c r="K113" s="537"/>
      <c r="L113" s="343"/>
      <c r="M113" s="345"/>
      <c r="N113" s="344"/>
    </row>
    <row r="114" spans="2:14" s="141" customFormat="1">
      <c r="B114" s="348"/>
      <c r="C114" s="347"/>
      <c r="D114" s="288"/>
      <c r="E114" s="343"/>
      <c r="F114" s="410"/>
      <c r="G114" s="175"/>
      <c r="H114" s="343"/>
      <c r="I114" s="171"/>
      <c r="J114" s="537"/>
      <c r="K114" s="537"/>
      <c r="L114" s="343"/>
      <c r="M114" s="345"/>
      <c r="N114" s="344"/>
    </row>
    <row r="115" spans="2:14" s="141" customFormat="1">
      <c r="B115" s="348"/>
      <c r="C115" s="347"/>
      <c r="D115" s="288"/>
      <c r="E115" s="343"/>
      <c r="F115" s="410"/>
      <c r="G115" s="175"/>
      <c r="H115" s="343"/>
      <c r="I115" s="171"/>
      <c r="J115" s="537"/>
      <c r="K115" s="537"/>
      <c r="L115" s="343"/>
      <c r="M115" s="345"/>
      <c r="N115" s="344"/>
    </row>
    <row r="116" spans="2:14" s="141" customFormat="1">
      <c r="B116" s="348"/>
      <c r="C116" s="347"/>
      <c r="D116" s="288"/>
      <c r="E116" s="343"/>
      <c r="F116" s="410"/>
      <c r="G116" s="175"/>
      <c r="H116" s="343"/>
      <c r="I116" s="171"/>
      <c r="J116" s="537"/>
      <c r="K116" s="537"/>
      <c r="L116" s="343"/>
      <c r="M116" s="345"/>
      <c r="N116" s="344"/>
    </row>
    <row r="117" spans="2:14" s="141" customFormat="1">
      <c r="B117" s="348"/>
      <c r="C117" s="347"/>
      <c r="D117" s="288"/>
      <c r="E117" s="343"/>
      <c r="F117" s="286"/>
      <c r="G117" s="175"/>
      <c r="H117" s="343"/>
      <c r="I117" s="171"/>
      <c r="J117" s="171"/>
      <c r="K117" s="343"/>
      <c r="L117" s="343"/>
      <c r="M117" s="345"/>
      <c r="N117" s="344"/>
    </row>
    <row r="118" spans="2:14" s="141" customFormat="1">
      <c r="B118" s="348"/>
      <c r="C118" s="347"/>
      <c r="D118" s="288"/>
      <c r="E118" s="343"/>
      <c r="F118" s="286"/>
      <c r="G118" s="175"/>
      <c r="H118" s="343"/>
      <c r="I118" s="171"/>
      <c r="J118" s="171"/>
      <c r="K118" s="343"/>
      <c r="L118" s="343"/>
      <c r="M118" s="345"/>
      <c r="N118" s="344"/>
    </row>
    <row r="119" spans="2:14" s="141" customFormat="1">
      <c r="B119" s="348"/>
      <c r="C119" s="347"/>
      <c r="D119" s="288"/>
      <c r="E119" s="343"/>
      <c r="F119" s="169"/>
      <c r="G119" s="343"/>
      <c r="H119" s="343"/>
      <c r="I119" s="171"/>
      <c r="J119" s="171"/>
      <c r="K119" s="343"/>
      <c r="L119" s="343"/>
      <c r="M119" s="345"/>
      <c r="N119" s="344"/>
    </row>
    <row r="120" spans="2:14" s="141" customFormat="1">
      <c r="B120" s="348"/>
      <c r="C120" s="347">
        <v>3.2</v>
      </c>
      <c r="D120" s="288"/>
      <c r="E120" s="343"/>
      <c r="F120" s="169" t="s">
        <v>46</v>
      </c>
      <c r="G120" s="343"/>
      <c r="H120" s="343"/>
      <c r="I120" s="343"/>
      <c r="J120" s="343"/>
      <c r="K120" s="343"/>
      <c r="L120" s="343"/>
      <c r="M120" s="345"/>
      <c r="N120" s="344"/>
    </row>
    <row r="121" spans="2:14" s="141" customFormat="1">
      <c r="B121" s="348"/>
      <c r="C121" s="347"/>
      <c r="D121" s="288"/>
      <c r="E121" s="301" t="s">
        <v>264</v>
      </c>
      <c r="F121" s="169" t="s">
        <v>304</v>
      </c>
      <c r="G121" s="343"/>
      <c r="H121" s="343"/>
      <c r="I121" s="343"/>
      <c r="J121" s="343"/>
      <c r="K121" s="343"/>
      <c r="L121" s="343"/>
      <c r="M121" s="345"/>
      <c r="N121" s="344"/>
    </row>
    <row r="122" spans="2:14" s="141" customFormat="1">
      <c r="B122" s="348"/>
      <c r="C122" s="347"/>
      <c r="D122" s="288"/>
      <c r="E122" s="343"/>
      <c r="F122" s="169"/>
      <c r="G122" s="343"/>
      <c r="H122" s="343"/>
      <c r="I122" s="343"/>
      <c r="J122" s="343"/>
      <c r="K122" s="343"/>
      <c r="L122" s="343"/>
      <c r="M122" s="345"/>
      <c r="N122" s="344"/>
    </row>
    <row r="123" spans="2:14" s="141" customFormat="1">
      <c r="B123" s="348"/>
      <c r="C123" s="347">
        <v>3.3</v>
      </c>
      <c r="D123" s="288"/>
      <c r="E123" s="343"/>
      <c r="F123" s="169" t="s">
        <v>47</v>
      </c>
      <c r="G123" s="343"/>
      <c r="H123" s="343"/>
      <c r="I123" s="343"/>
      <c r="J123" s="343"/>
      <c r="K123" s="343"/>
      <c r="L123" s="343"/>
      <c r="M123" s="345"/>
      <c r="N123" s="344"/>
    </row>
    <row r="124" spans="2:14" s="141" customFormat="1">
      <c r="B124" s="348"/>
      <c r="C124" s="347"/>
      <c r="D124" s="288"/>
      <c r="E124" s="301" t="s">
        <v>264</v>
      </c>
      <c r="F124" s="176" t="s">
        <v>305</v>
      </c>
      <c r="G124" s="343"/>
      <c r="H124" s="343"/>
      <c r="I124" s="343"/>
      <c r="J124" s="343"/>
      <c r="K124" s="343"/>
      <c r="L124" s="343"/>
      <c r="M124" s="345"/>
      <c r="N124" s="344"/>
    </row>
    <row r="125" spans="2:14" s="141" customFormat="1">
      <c r="B125" s="348"/>
      <c r="C125" s="347"/>
      <c r="D125" s="288"/>
      <c r="E125" s="343"/>
      <c r="F125" s="176"/>
      <c r="G125" s="343"/>
      <c r="H125" s="343"/>
      <c r="I125" s="343"/>
      <c r="J125" s="343"/>
      <c r="K125" s="343"/>
      <c r="L125" s="343"/>
      <c r="M125" s="345"/>
      <c r="N125" s="344"/>
    </row>
    <row r="126" spans="2:14" s="141" customFormat="1">
      <c r="B126" s="348"/>
      <c r="C126" s="347">
        <v>3.4</v>
      </c>
      <c r="D126" s="288"/>
      <c r="E126" s="343"/>
      <c r="F126" s="169" t="s">
        <v>48</v>
      </c>
      <c r="G126" s="343"/>
      <c r="H126" s="343"/>
      <c r="I126" s="343"/>
      <c r="J126" s="343"/>
      <c r="K126" s="343"/>
      <c r="L126" s="343"/>
      <c r="M126" s="345"/>
      <c r="N126" s="344"/>
    </row>
    <row r="127" spans="2:14" s="141" customFormat="1">
      <c r="B127" s="348"/>
      <c r="C127" s="347"/>
      <c r="D127" s="288"/>
      <c r="E127" s="301" t="s">
        <v>264</v>
      </c>
      <c r="F127" s="177" t="s">
        <v>306</v>
      </c>
      <c r="G127" s="343"/>
      <c r="H127" s="343"/>
      <c r="I127" s="343"/>
      <c r="J127" s="343"/>
      <c r="K127" s="343"/>
      <c r="L127" s="343"/>
      <c r="M127" s="345"/>
      <c r="N127" s="344"/>
    </row>
    <row r="128" spans="2:14" s="141" customFormat="1">
      <c r="B128" s="348"/>
      <c r="C128" s="347"/>
      <c r="D128" s="288"/>
      <c r="E128" s="301" t="s">
        <v>264</v>
      </c>
      <c r="F128" s="177" t="s">
        <v>307</v>
      </c>
      <c r="G128" s="343"/>
      <c r="H128" s="343"/>
      <c r="I128" s="343"/>
      <c r="J128" s="343"/>
      <c r="K128" s="343"/>
      <c r="L128" s="174"/>
      <c r="M128" s="345"/>
      <c r="N128" s="344"/>
    </row>
    <row r="129" spans="2:14" s="141" customFormat="1">
      <c r="B129" s="348"/>
      <c r="C129" s="347"/>
      <c r="D129" s="288"/>
      <c r="E129" s="301" t="s">
        <v>264</v>
      </c>
      <c r="F129" s="177" t="s">
        <v>308</v>
      </c>
      <c r="G129" s="343"/>
      <c r="H129" s="343"/>
      <c r="I129" s="343"/>
      <c r="J129" s="343"/>
      <c r="K129" s="343"/>
      <c r="L129" s="174"/>
      <c r="M129" s="345"/>
      <c r="N129" s="344"/>
    </row>
    <row r="130" spans="2:14" s="141" customFormat="1">
      <c r="B130" s="348"/>
      <c r="C130" s="347"/>
      <c r="D130" s="288"/>
      <c r="E130" s="301" t="s">
        <v>264</v>
      </c>
      <c r="F130" s="177" t="s">
        <v>309</v>
      </c>
      <c r="G130" s="343"/>
      <c r="H130" s="343"/>
      <c r="I130" s="343"/>
      <c r="J130" s="343"/>
      <c r="K130" s="343"/>
      <c r="L130" s="174"/>
      <c r="M130" s="345"/>
      <c r="N130" s="344"/>
    </row>
    <row r="131" spans="2:14" s="141" customFormat="1">
      <c r="B131" s="348"/>
      <c r="C131" s="347"/>
      <c r="D131" s="288"/>
      <c r="E131" s="301" t="s">
        <v>264</v>
      </c>
      <c r="F131" s="177" t="s">
        <v>310</v>
      </c>
      <c r="G131" s="343"/>
      <c r="H131" s="343"/>
      <c r="I131" s="343"/>
      <c r="J131" s="343"/>
      <c r="K131" s="343"/>
      <c r="L131" s="174"/>
      <c r="M131" s="345"/>
      <c r="N131" s="344"/>
    </row>
    <row r="132" spans="2:14" s="141" customFormat="1">
      <c r="B132" s="348"/>
      <c r="C132" s="347"/>
      <c r="D132" s="288"/>
      <c r="E132" s="301" t="s">
        <v>264</v>
      </c>
      <c r="F132" s="177" t="s">
        <v>311</v>
      </c>
      <c r="G132" s="343"/>
      <c r="H132" s="343"/>
      <c r="I132" s="343"/>
      <c r="J132" s="343"/>
      <c r="K132" s="343"/>
      <c r="L132" s="174">
        <v>1222499</v>
      </c>
      <c r="M132" s="345"/>
      <c r="N132" s="344"/>
    </row>
    <row r="133" spans="2:14" s="141" customFormat="1">
      <c r="B133" s="348"/>
      <c r="C133" s="347"/>
      <c r="D133" s="288"/>
      <c r="E133" s="301" t="s">
        <v>264</v>
      </c>
      <c r="F133" s="177" t="s">
        <v>318</v>
      </c>
      <c r="G133" s="343"/>
      <c r="H133" s="343"/>
      <c r="I133" s="343"/>
      <c r="J133" s="343"/>
      <c r="K133" s="343"/>
      <c r="L133" s="174"/>
      <c r="M133" s="345"/>
      <c r="N133" s="344"/>
    </row>
    <row r="134" spans="2:14" s="141" customFormat="1">
      <c r="B134" s="348"/>
      <c r="C134" s="347"/>
      <c r="D134" s="288"/>
      <c r="E134" s="301" t="s">
        <v>264</v>
      </c>
      <c r="F134" s="177" t="s">
        <v>312</v>
      </c>
      <c r="G134" s="343"/>
      <c r="H134" s="343"/>
      <c r="I134" s="343"/>
      <c r="J134" s="343"/>
      <c r="K134" s="343"/>
      <c r="L134" s="174"/>
      <c r="M134" s="345"/>
      <c r="N134" s="344"/>
    </row>
    <row r="135" spans="2:14" s="141" customFormat="1">
      <c r="B135" s="348"/>
      <c r="C135" s="347"/>
      <c r="D135" s="288"/>
      <c r="E135" s="301" t="s">
        <v>264</v>
      </c>
      <c r="F135" s="177" t="s">
        <v>319</v>
      </c>
      <c r="G135" s="343"/>
      <c r="H135" s="343"/>
      <c r="I135" s="343"/>
      <c r="J135" s="343"/>
      <c r="K135" s="343"/>
      <c r="L135" s="174"/>
      <c r="M135" s="345"/>
      <c r="N135" s="344"/>
    </row>
    <row r="136" spans="2:14" s="141" customFormat="1">
      <c r="B136" s="348"/>
      <c r="C136" s="347"/>
      <c r="D136" s="288"/>
      <c r="E136" s="301" t="s">
        <v>264</v>
      </c>
      <c r="F136" s="177" t="s">
        <v>314</v>
      </c>
      <c r="G136" s="343"/>
      <c r="H136" s="343"/>
      <c r="I136" s="343"/>
      <c r="J136" s="343"/>
      <c r="K136" s="343"/>
      <c r="L136" s="174"/>
      <c r="M136" s="345"/>
      <c r="N136" s="344"/>
    </row>
    <row r="137" spans="2:14" s="141" customFormat="1">
      <c r="B137" s="348"/>
      <c r="C137" s="347"/>
      <c r="D137" s="288"/>
      <c r="E137" s="301" t="s">
        <v>264</v>
      </c>
      <c r="F137" s="177" t="s">
        <v>315</v>
      </c>
      <c r="G137" s="343"/>
      <c r="H137" s="343"/>
      <c r="I137" s="343"/>
      <c r="J137" s="343"/>
      <c r="K137" s="343"/>
      <c r="L137" s="174"/>
      <c r="M137" s="345"/>
      <c r="N137" s="344"/>
    </row>
    <row r="138" spans="2:14" s="141" customFormat="1">
      <c r="B138" s="348"/>
      <c r="C138" s="347"/>
      <c r="D138" s="288"/>
      <c r="E138" s="301" t="s">
        <v>264</v>
      </c>
      <c r="F138" s="177" t="s">
        <v>316</v>
      </c>
      <c r="G138" s="343"/>
      <c r="H138" s="343"/>
      <c r="I138" s="343"/>
      <c r="J138" s="343"/>
      <c r="K138" s="343"/>
      <c r="L138" s="174"/>
      <c r="M138" s="345"/>
      <c r="N138" s="344"/>
    </row>
    <row r="139" spans="2:14" s="141" customFormat="1">
      <c r="B139" s="348"/>
      <c r="C139" s="347"/>
      <c r="D139" s="288"/>
      <c r="E139" s="301" t="s">
        <v>264</v>
      </c>
      <c r="F139" s="177" t="s">
        <v>317</v>
      </c>
      <c r="G139" s="343"/>
      <c r="H139" s="343"/>
      <c r="I139" s="343"/>
      <c r="J139" s="343"/>
      <c r="K139" s="343"/>
      <c r="L139" s="174"/>
      <c r="M139" s="345"/>
      <c r="N139" s="344"/>
    </row>
    <row r="140" spans="2:14" s="141" customFormat="1">
      <c r="B140" s="348"/>
      <c r="C140" s="347"/>
      <c r="D140" s="288"/>
      <c r="E140" s="301" t="s">
        <v>264</v>
      </c>
      <c r="F140" s="177" t="s">
        <v>320</v>
      </c>
      <c r="G140" s="343"/>
      <c r="H140" s="343"/>
      <c r="I140" s="343"/>
      <c r="J140" s="343"/>
      <c r="K140" s="343"/>
      <c r="L140" s="174"/>
      <c r="M140" s="345"/>
      <c r="N140" s="344"/>
    </row>
    <row r="141" spans="2:14" s="141" customFormat="1">
      <c r="B141" s="348"/>
      <c r="C141" s="347"/>
      <c r="D141" s="288"/>
      <c r="E141" s="343"/>
      <c r="F141" s="177"/>
      <c r="G141" s="343"/>
      <c r="H141" s="343"/>
      <c r="I141" s="343"/>
      <c r="J141" s="343"/>
      <c r="K141" s="343"/>
      <c r="L141" s="131"/>
      <c r="M141" s="345"/>
      <c r="N141" s="344"/>
    </row>
    <row r="142" spans="2:14" s="141" customFormat="1">
      <c r="B142" s="348"/>
      <c r="C142" s="347">
        <v>3.5</v>
      </c>
      <c r="D142" s="288"/>
      <c r="E142" s="343"/>
      <c r="F142" s="169" t="s">
        <v>49</v>
      </c>
      <c r="G142" s="343"/>
      <c r="H142" s="343"/>
      <c r="I142" s="343"/>
      <c r="J142" s="343"/>
      <c r="K142" s="343"/>
      <c r="L142" s="346"/>
      <c r="M142" s="345"/>
      <c r="N142" s="344"/>
    </row>
    <row r="143" spans="2:14" s="141" customFormat="1">
      <c r="B143" s="348"/>
      <c r="C143" s="347"/>
      <c r="D143" s="288"/>
      <c r="E143" s="301" t="s">
        <v>264</v>
      </c>
      <c r="F143" s="176" t="s">
        <v>321</v>
      </c>
      <c r="G143" s="343"/>
      <c r="H143" s="343"/>
      <c r="I143" s="343"/>
      <c r="J143" s="343"/>
      <c r="K143" s="343"/>
      <c r="L143" s="346"/>
      <c r="M143" s="345"/>
      <c r="N143" s="344"/>
    </row>
    <row r="144" spans="2:14" s="141" customFormat="1">
      <c r="B144" s="348"/>
      <c r="C144" s="347"/>
      <c r="D144" s="288"/>
      <c r="E144" s="301" t="s">
        <v>264</v>
      </c>
      <c r="F144" s="176" t="s">
        <v>322</v>
      </c>
      <c r="G144" s="343"/>
      <c r="H144" s="343"/>
      <c r="I144" s="343"/>
      <c r="J144" s="343"/>
      <c r="K144" s="343"/>
      <c r="L144" s="346"/>
      <c r="M144" s="345"/>
      <c r="N144" s="344"/>
    </row>
    <row r="145" spans="2:14" s="141" customFormat="1">
      <c r="B145" s="348"/>
      <c r="C145" s="347"/>
      <c r="D145" s="288"/>
      <c r="E145" s="343"/>
      <c r="F145" s="169"/>
      <c r="G145" s="343"/>
      <c r="H145" s="343"/>
      <c r="I145" s="343"/>
      <c r="J145" s="343"/>
      <c r="K145" s="343"/>
      <c r="L145" s="343"/>
      <c r="M145" s="345"/>
      <c r="N145" s="344"/>
    </row>
    <row r="146" spans="2:14" s="141" customFormat="1">
      <c r="B146" s="348"/>
      <c r="C146" s="347"/>
      <c r="D146" s="288"/>
      <c r="E146" s="167">
        <v>4</v>
      </c>
      <c r="F146" s="168" t="s">
        <v>50</v>
      </c>
      <c r="G146" s="343"/>
      <c r="H146" s="343"/>
      <c r="I146" s="343"/>
      <c r="J146" s="343"/>
      <c r="K146" s="343"/>
      <c r="L146" s="343"/>
      <c r="M146" s="345"/>
      <c r="N146" s="344"/>
    </row>
    <row r="147" spans="2:14" s="141" customFormat="1">
      <c r="B147" s="348"/>
      <c r="C147" s="347">
        <v>4.0999999999999996</v>
      </c>
      <c r="D147" s="288"/>
      <c r="E147" s="343"/>
      <c r="F147" s="169" t="s">
        <v>51</v>
      </c>
      <c r="G147" s="343"/>
      <c r="H147" s="343"/>
      <c r="I147" s="343"/>
      <c r="J147" s="343"/>
      <c r="K147" s="343"/>
      <c r="L147" s="350">
        <v>6255744.0988000063</v>
      </c>
      <c r="M147" s="345"/>
      <c r="N147" s="344"/>
    </row>
    <row r="148" spans="2:14" s="141" customFormat="1">
      <c r="B148" s="348"/>
      <c r="C148" s="347"/>
      <c r="D148" s="288"/>
      <c r="E148" s="301" t="s">
        <v>264</v>
      </c>
      <c r="F148" s="177" t="s">
        <v>323</v>
      </c>
      <c r="G148" s="343"/>
      <c r="H148" s="343"/>
      <c r="I148" s="343"/>
      <c r="J148" s="343"/>
      <c r="K148" s="343"/>
      <c r="L148" s="346"/>
      <c r="M148" s="345"/>
      <c r="N148" s="344"/>
    </row>
    <row r="149" spans="2:14" s="141" customFormat="1">
      <c r="B149" s="348"/>
      <c r="C149" s="347"/>
      <c r="D149" s="288"/>
      <c r="E149" s="301" t="s">
        <v>264</v>
      </c>
      <c r="F149" s="177" t="s">
        <v>324</v>
      </c>
      <c r="G149" s="343"/>
      <c r="H149" s="343"/>
      <c r="I149" s="343"/>
      <c r="J149" s="343"/>
      <c r="K149" s="343"/>
      <c r="L149" s="346"/>
      <c r="M149" s="345"/>
      <c r="N149" s="344"/>
    </row>
    <row r="150" spans="2:14" s="141" customFormat="1">
      <c r="B150" s="348"/>
      <c r="C150" s="347"/>
      <c r="D150" s="288"/>
      <c r="E150" s="301" t="s">
        <v>264</v>
      </c>
      <c r="F150" s="177" t="s">
        <v>325</v>
      </c>
      <c r="G150" s="343"/>
      <c r="H150" s="343"/>
      <c r="I150" s="343"/>
      <c r="J150" s="343"/>
      <c r="K150" s="343"/>
      <c r="L150" s="346"/>
      <c r="M150" s="345"/>
      <c r="N150" s="344"/>
    </row>
    <row r="151" spans="2:14" s="141" customFormat="1">
      <c r="B151" s="348"/>
      <c r="C151" s="347"/>
      <c r="D151" s="288"/>
      <c r="E151" s="301" t="s">
        <v>264</v>
      </c>
      <c r="F151" s="177" t="s">
        <v>326</v>
      </c>
      <c r="G151" s="343"/>
      <c r="H151" s="343"/>
      <c r="I151" s="343"/>
      <c r="J151" s="343"/>
      <c r="K151" s="343"/>
      <c r="L151" s="346"/>
      <c r="M151" s="345"/>
      <c r="N151" s="344"/>
    </row>
    <row r="152" spans="2:14" s="141" customFormat="1">
      <c r="B152" s="348"/>
      <c r="C152" s="347"/>
      <c r="D152" s="288"/>
      <c r="E152" s="301" t="s">
        <v>264</v>
      </c>
      <c r="F152" s="177" t="s">
        <v>327</v>
      </c>
      <c r="G152" s="343"/>
      <c r="H152" s="343"/>
      <c r="I152" s="343"/>
      <c r="J152" s="343"/>
      <c r="K152" s="343"/>
      <c r="L152" s="350">
        <f>+Aktivet!F23</f>
        <v>33317382.982400008</v>
      </c>
      <c r="M152" s="345"/>
      <c r="N152" s="344"/>
    </row>
    <row r="153" spans="2:14" s="141" customFormat="1">
      <c r="B153" s="348"/>
      <c r="C153" s="347"/>
      <c r="D153" s="288"/>
      <c r="E153" s="349" t="s">
        <v>264</v>
      </c>
      <c r="F153" s="178" t="s">
        <v>328</v>
      </c>
      <c r="G153" s="349"/>
      <c r="H153" s="349"/>
      <c r="I153" s="343"/>
      <c r="J153" s="343"/>
      <c r="K153" s="343"/>
      <c r="L153" s="346"/>
      <c r="M153" s="345"/>
      <c r="N153" s="344"/>
    </row>
    <row r="154" spans="2:14" s="141" customFormat="1">
      <c r="B154" s="348"/>
      <c r="C154" s="347"/>
      <c r="D154" s="288"/>
      <c r="E154" s="301" t="s">
        <v>264</v>
      </c>
      <c r="F154" s="177" t="s">
        <v>330</v>
      </c>
      <c r="G154" s="343"/>
      <c r="H154" s="343"/>
      <c r="I154" s="343"/>
      <c r="J154" s="343"/>
      <c r="K154" s="343"/>
      <c r="L154" s="346"/>
      <c r="M154" s="345"/>
      <c r="N154" s="344"/>
    </row>
    <row r="155" spans="2:14" s="141" customFormat="1">
      <c r="B155" s="348"/>
      <c r="C155" s="347"/>
      <c r="D155" s="288"/>
      <c r="E155" s="301" t="s">
        <v>264</v>
      </c>
      <c r="F155" s="177" t="s">
        <v>331</v>
      </c>
      <c r="G155" s="343"/>
      <c r="H155" s="343"/>
      <c r="I155" s="343"/>
      <c r="J155" s="343"/>
      <c r="K155" s="343"/>
      <c r="L155" s="346"/>
      <c r="M155" s="345"/>
      <c r="N155" s="344"/>
    </row>
    <row r="156" spans="2:14" s="141" customFormat="1">
      <c r="B156" s="348"/>
      <c r="C156" s="347"/>
      <c r="D156" s="288"/>
      <c r="E156" s="343"/>
      <c r="F156" s="286"/>
      <c r="G156" s="175" t="s">
        <v>337</v>
      </c>
      <c r="H156" s="343"/>
      <c r="I156" s="343"/>
      <c r="J156" s="343"/>
      <c r="K156" s="343"/>
      <c r="L156" s="343"/>
      <c r="M156" s="345"/>
      <c r="N156" s="344"/>
    </row>
    <row r="157" spans="2:14" s="141" customFormat="1">
      <c r="B157" s="348"/>
      <c r="C157" s="347"/>
      <c r="D157" s="288"/>
      <c r="E157" s="343"/>
      <c r="F157" s="175"/>
      <c r="G157" s="343"/>
      <c r="H157" s="343"/>
      <c r="I157" s="343"/>
      <c r="J157" s="343"/>
      <c r="K157" s="343"/>
      <c r="L157" s="343"/>
      <c r="M157" s="345"/>
      <c r="N157" s="344"/>
    </row>
    <row r="158" spans="2:14" s="141" customFormat="1">
      <c r="B158" s="348"/>
      <c r="C158" s="347">
        <v>4.2</v>
      </c>
      <c r="D158" s="288"/>
      <c r="E158" s="343"/>
      <c r="F158" s="169" t="s">
        <v>52</v>
      </c>
      <c r="G158" s="343"/>
      <c r="H158" s="343"/>
      <c r="I158" s="343"/>
      <c r="J158" s="343"/>
      <c r="K158" s="343"/>
      <c r="L158" s="346"/>
      <c r="M158" s="345"/>
      <c r="N158" s="344"/>
    </row>
    <row r="159" spans="2:14" s="141" customFormat="1">
      <c r="B159" s="348"/>
      <c r="C159" s="347"/>
      <c r="D159" s="288"/>
      <c r="E159" s="301" t="s">
        <v>264</v>
      </c>
      <c r="F159" s="177" t="s">
        <v>332</v>
      </c>
      <c r="G159" s="343"/>
      <c r="H159" s="343"/>
      <c r="I159" s="343"/>
      <c r="J159" s="343"/>
      <c r="K159" s="343"/>
      <c r="L159" s="346"/>
      <c r="M159" s="345"/>
      <c r="N159" s="344"/>
    </row>
    <row r="160" spans="2:14" s="141" customFormat="1">
      <c r="B160" s="348"/>
      <c r="C160" s="347"/>
      <c r="D160" s="288"/>
      <c r="E160" s="301" t="s">
        <v>264</v>
      </c>
      <c r="F160" s="177" t="s">
        <v>333</v>
      </c>
      <c r="G160" s="343"/>
      <c r="H160" s="343"/>
      <c r="I160" s="343"/>
      <c r="J160" s="343"/>
      <c r="K160" s="343"/>
      <c r="L160" s="346"/>
      <c r="M160" s="345"/>
      <c r="N160" s="344"/>
    </row>
    <row r="161" spans="2:14" s="141" customFormat="1">
      <c r="B161" s="348"/>
      <c r="C161" s="347"/>
      <c r="D161" s="288"/>
      <c r="E161" s="301" t="s">
        <v>264</v>
      </c>
      <c r="F161" s="177" t="s">
        <v>334</v>
      </c>
      <c r="G161" s="343"/>
      <c r="H161" s="343"/>
      <c r="I161" s="343"/>
      <c r="J161" s="343"/>
      <c r="K161" s="343"/>
      <c r="L161" s="346"/>
      <c r="M161" s="345"/>
      <c r="N161" s="344"/>
    </row>
    <row r="162" spans="2:14" s="141" customFormat="1">
      <c r="B162" s="348"/>
      <c r="C162" s="347"/>
      <c r="D162" s="288"/>
      <c r="E162" s="301" t="s">
        <v>264</v>
      </c>
      <c r="F162" s="177" t="s">
        <v>335</v>
      </c>
      <c r="G162" s="343"/>
      <c r="H162" s="343"/>
      <c r="I162" s="343"/>
      <c r="J162" s="343"/>
      <c r="K162" s="343"/>
      <c r="L162" s="346"/>
      <c r="M162" s="345"/>
      <c r="N162" s="344"/>
    </row>
    <row r="163" spans="2:14" s="141" customFormat="1" ht="15.75">
      <c r="B163" s="348"/>
      <c r="C163" s="347"/>
      <c r="D163" s="288"/>
      <c r="E163" s="343"/>
      <c r="F163" s="179"/>
      <c r="G163" s="175" t="s">
        <v>336</v>
      </c>
      <c r="H163" s="343"/>
      <c r="I163" s="343"/>
      <c r="J163" s="343"/>
      <c r="K163" s="343"/>
      <c r="L163" s="343"/>
      <c r="M163" s="345"/>
      <c r="N163" s="344"/>
    </row>
    <row r="164" spans="2:14" s="141" customFormat="1" ht="15.75">
      <c r="B164" s="348"/>
      <c r="C164" s="347"/>
      <c r="D164" s="288"/>
      <c r="E164" s="343"/>
      <c r="F164" s="179"/>
      <c r="G164" s="175"/>
      <c r="H164" s="343"/>
      <c r="I164" s="343"/>
      <c r="J164" s="343"/>
      <c r="K164" s="343"/>
      <c r="L164" s="343"/>
      <c r="M164" s="345"/>
      <c r="N164" s="344"/>
    </row>
    <row r="165" spans="2:14" s="141" customFormat="1">
      <c r="B165" s="348"/>
      <c r="C165" s="347">
        <v>4.3</v>
      </c>
      <c r="D165" s="288"/>
      <c r="E165" s="343"/>
      <c r="F165" s="169" t="s">
        <v>53</v>
      </c>
      <c r="G165" s="343"/>
      <c r="H165" s="343"/>
      <c r="I165" s="343"/>
      <c r="J165" s="343"/>
      <c r="K165" s="343"/>
      <c r="L165" s="346"/>
      <c r="M165" s="345"/>
      <c r="N165" s="344"/>
    </row>
    <row r="166" spans="2:14" s="141" customFormat="1">
      <c r="B166" s="348"/>
      <c r="C166" s="347"/>
      <c r="D166" s="288"/>
      <c r="E166" s="301" t="s">
        <v>264</v>
      </c>
      <c r="F166" s="177" t="s">
        <v>338</v>
      </c>
      <c r="G166" s="343"/>
      <c r="H166" s="343"/>
      <c r="I166" s="343"/>
      <c r="J166" s="343"/>
      <c r="K166" s="343"/>
      <c r="L166" s="346"/>
      <c r="M166" s="345"/>
      <c r="N166" s="344"/>
    </row>
    <row r="167" spans="2:14" s="141" customFormat="1">
      <c r="B167" s="348"/>
      <c r="C167" s="347"/>
      <c r="D167" s="288"/>
      <c r="E167" s="301" t="s">
        <v>264</v>
      </c>
      <c r="F167" s="177" t="s">
        <v>339</v>
      </c>
      <c r="G167" s="343"/>
      <c r="H167" s="343"/>
      <c r="I167" s="343"/>
      <c r="J167" s="343"/>
      <c r="K167" s="343"/>
      <c r="L167" s="346"/>
      <c r="M167" s="345"/>
      <c r="N167" s="344"/>
    </row>
    <row r="168" spans="2:14" s="141" customFormat="1">
      <c r="B168" s="348"/>
      <c r="C168" s="347"/>
      <c r="D168" s="288"/>
      <c r="E168" s="301" t="s">
        <v>264</v>
      </c>
      <c r="F168" s="177" t="s">
        <v>340</v>
      </c>
      <c r="G168" s="343"/>
      <c r="H168" s="343"/>
      <c r="I168" s="343"/>
      <c r="J168" s="343"/>
      <c r="K168" s="343"/>
      <c r="L168" s="346"/>
      <c r="M168" s="345"/>
      <c r="N168" s="344"/>
    </row>
    <row r="169" spans="2:14" s="141" customFormat="1">
      <c r="B169" s="348"/>
      <c r="C169" s="347"/>
      <c r="D169" s="288"/>
      <c r="E169" s="301" t="s">
        <v>264</v>
      </c>
      <c r="F169" s="177" t="s">
        <v>341</v>
      </c>
      <c r="G169" s="343"/>
      <c r="H169" s="343"/>
      <c r="I169" s="343"/>
      <c r="J169" s="343"/>
      <c r="K169" s="343"/>
      <c r="L169" s="346"/>
      <c r="M169" s="345"/>
      <c r="N169" s="344"/>
    </row>
    <row r="170" spans="2:14" s="141" customFormat="1">
      <c r="B170" s="348"/>
      <c r="C170" s="347"/>
      <c r="D170" s="288"/>
      <c r="E170" s="343"/>
      <c r="F170" s="169"/>
      <c r="G170" s="175" t="s">
        <v>337</v>
      </c>
      <c r="H170" s="343"/>
      <c r="I170" s="343"/>
      <c r="J170" s="343"/>
      <c r="K170" s="343"/>
      <c r="L170" s="343"/>
      <c r="M170" s="345"/>
      <c r="N170" s="344"/>
    </row>
    <row r="171" spans="2:14" s="141" customFormat="1">
      <c r="B171" s="348"/>
      <c r="C171" s="347"/>
      <c r="D171" s="288"/>
      <c r="E171" s="343"/>
      <c r="F171" s="169"/>
      <c r="G171" s="343"/>
      <c r="H171" s="343"/>
      <c r="I171" s="343"/>
      <c r="J171" s="343"/>
      <c r="K171" s="343"/>
      <c r="L171" s="343"/>
      <c r="M171" s="345"/>
      <c r="N171" s="344"/>
    </row>
    <row r="172" spans="2:14" s="141" customFormat="1">
      <c r="B172" s="348"/>
      <c r="C172" s="347">
        <v>4.4000000000000004</v>
      </c>
      <c r="D172" s="288"/>
      <c r="E172" s="343"/>
      <c r="F172" s="169" t="s">
        <v>54</v>
      </c>
      <c r="G172" s="343"/>
      <c r="H172" s="343"/>
      <c r="I172" s="343"/>
      <c r="J172" s="343"/>
      <c r="K172" s="343"/>
      <c r="L172" s="346"/>
      <c r="M172" s="345"/>
      <c r="N172" s="344"/>
    </row>
    <row r="173" spans="2:14" s="141" customFormat="1">
      <c r="B173" s="348"/>
      <c r="C173" s="347"/>
      <c r="D173" s="288"/>
      <c r="E173" s="301" t="s">
        <v>264</v>
      </c>
      <c r="F173" s="176" t="s">
        <v>54</v>
      </c>
      <c r="G173" s="343"/>
      <c r="H173" s="343"/>
      <c r="I173" s="343"/>
      <c r="J173" s="343"/>
      <c r="K173" s="343"/>
      <c r="L173" s="346">
        <v>33317382.982400008</v>
      </c>
      <c r="M173" s="345"/>
      <c r="N173" s="344"/>
    </row>
    <row r="174" spans="2:14" s="141" customFormat="1">
      <c r="B174" s="348"/>
      <c r="C174" s="347"/>
      <c r="D174" s="288"/>
      <c r="E174" s="301" t="s">
        <v>264</v>
      </c>
      <c r="F174" s="177" t="s">
        <v>342</v>
      </c>
      <c r="G174" s="343"/>
      <c r="H174" s="343"/>
      <c r="I174" s="343"/>
      <c r="J174" s="343"/>
      <c r="K174" s="343"/>
      <c r="L174" s="346"/>
      <c r="M174" s="345"/>
      <c r="N174" s="344"/>
    </row>
    <row r="175" spans="2:14" s="141" customFormat="1">
      <c r="B175" s="348"/>
      <c r="C175" s="347"/>
      <c r="D175" s="288"/>
      <c r="E175" s="343"/>
      <c r="F175" s="169"/>
      <c r="G175" s="175" t="s">
        <v>343</v>
      </c>
      <c r="H175" s="343"/>
      <c r="I175" s="343"/>
      <c r="J175" s="343"/>
      <c r="K175" s="343"/>
      <c r="L175" s="343"/>
      <c r="M175" s="345"/>
      <c r="N175" s="344"/>
    </row>
    <row r="176" spans="2:14" s="141" customFormat="1">
      <c r="B176" s="348"/>
      <c r="C176" s="347"/>
      <c r="D176" s="288"/>
      <c r="E176" s="343"/>
      <c r="F176" s="169"/>
      <c r="G176" s="343"/>
      <c r="H176" s="343"/>
      <c r="I176" s="343"/>
      <c r="J176" s="343"/>
      <c r="K176" s="343"/>
      <c r="L176" s="343"/>
      <c r="M176" s="345"/>
      <c r="N176" s="344"/>
    </row>
    <row r="177" spans="2:14" s="141" customFormat="1">
      <c r="B177" s="348"/>
      <c r="C177" s="347">
        <v>4.5</v>
      </c>
      <c r="D177" s="288"/>
      <c r="E177" s="343"/>
      <c r="F177" s="169" t="s">
        <v>55</v>
      </c>
      <c r="G177" s="343"/>
      <c r="H177" s="343"/>
      <c r="I177" s="343"/>
      <c r="J177" s="343"/>
      <c r="K177" s="343"/>
      <c r="L177" s="346"/>
      <c r="M177" s="345"/>
      <c r="N177" s="344"/>
    </row>
    <row r="178" spans="2:14" s="141" customFormat="1">
      <c r="B178" s="348"/>
      <c r="C178" s="347"/>
      <c r="D178" s="288"/>
      <c r="E178" s="301" t="s">
        <v>264</v>
      </c>
      <c r="F178" s="176" t="s">
        <v>344</v>
      </c>
      <c r="G178" s="343"/>
      <c r="H178" s="343"/>
      <c r="I178" s="343"/>
      <c r="J178" s="343"/>
      <c r="K178" s="343"/>
      <c r="L178" s="346"/>
      <c r="M178" s="345"/>
      <c r="N178" s="344"/>
    </row>
    <row r="179" spans="2:14" s="141" customFormat="1">
      <c r="B179" s="348"/>
      <c r="C179" s="347"/>
      <c r="D179" s="288"/>
      <c r="E179" s="301" t="s">
        <v>264</v>
      </c>
      <c r="F179" s="176" t="s">
        <v>345</v>
      </c>
      <c r="G179" s="343"/>
      <c r="H179" s="343"/>
      <c r="I179" s="343"/>
      <c r="J179" s="343"/>
      <c r="K179" s="343"/>
      <c r="L179" s="346"/>
      <c r="M179" s="345"/>
      <c r="N179" s="344"/>
    </row>
    <row r="180" spans="2:14" s="141" customFormat="1">
      <c r="B180" s="348"/>
      <c r="C180" s="347"/>
      <c r="D180" s="288"/>
      <c r="E180" s="301" t="s">
        <v>264</v>
      </c>
      <c r="F180" s="176" t="s">
        <v>346</v>
      </c>
      <c r="G180" s="343"/>
      <c r="H180" s="343"/>
      <c r="I180" s="343"/>
      <c r="J180" s="343"/>
      <c r="K180" s="343"/>
      <c r="L180" s="346"/>
      <c r="M180" s="345"/>
      <c r="N180" s="344"/>
    </row>
    <row r="181" spans="2:14" s="141" customFormat="1">
      <c r="B181" s="348"/>
      <c r="C181" s="347"/>
      <c r="D181" s="288"/>
      <c r="E181" s="301" t="s">
        <v>264</v>
      </c>
      <c r="F181" s="176" t="s">
        <v>347</v>
      </c>
      <c r="G181" s="343"/>
      <c r="H181" s="343"/>
      <c r="I181" s="343"/>
      <c r="J181" s="343"/>
      <c r="K181" s="343"/>
      <c r="L181" s="346"/>
      <c r="M181" s="345"/>
      <c r="N181" s="344"/>
    </row>
    <row r="182" spans="2:14" s="141" customFormat="1">
      <c r="B182" s="348"/>
      <c r="C182" s="347"/>
      <c r="D182" s="288"/>
      <c r="E182" s="301" t="s">
        <v>264</v>
      </c>
      <c r="F182" s="176" t="s">
        <v>348</v>
      </c>
      <c r="G182" s="343"/>
      <c r="H182" s="343"/>
      <c r="I182" s="343"/>
      <c r="J182" s="343"/>
      <c r="K182" s="343"/>
      <c r="L182" s="346"/>
      <c r="M182" s="345"/>
      <c r="N182" s="344"/>
    </row>
    <row r="183" spans="2:14" s="141" customFormat="1">
      <c r="B183" s="348"/>
      <c r="C183" s="347"/>
      <c r="D183" s="288"/>
      <c r="E183" s="343"/>
      <c r="F183" s="169"/>
      <c r="G183" s="175" t="s">
        <v>337</v>
      </c>
      <c r="H183" s="343"/>
      <c r="I183" s="343"/>
      <c r="J183" s="343"/>
      <c r="K183" s="343"/>
      <c r="L183" s="343"/>
      <c r="M183" s="345"/>
      <c r="N183" s="344"/>
    </row>
    <row r="184" spans="2:14" s="141" customFormat="1">
      <c r="B184" s="348"/>
      <c r="C184" s="347"/>
      <c r="D184" s="288"/>
      <c r="E184" s="343"/>
      <c r="F184" s="169"/>
      <c r="G184" s="343"/>
      <c r="H184" s="343"/>
      <c r="I184" s="343"/>
      <c r="J184" s="343"/>
      <c r="K184" s="343"/>
      <c r="L184" s="343"/>
      <c r="M184" s="345"/>
      <c r="N184" s="344"/>
    </row>
    <row r="185" spans="2:14" s="141" customFormat="1">
      <c r="B185" s="348"/>
      <c r="C185" s="347">
        <v>4.5999999999999996</v>
      </c>
      <c r="D185" s="288"/>
      <c r="E185" s="343"/>
      <c r="F185" s="169" t="s">
        <v>56</v>
      </c>
      <c r="G185" s="343"/>
      <c r="H185" s="343"/>
      <c r="I185" s="343"/>
      <c r="J185" s="343"/>
      <c r="K185" s="343"/>
      <c r="L185" s="346"/>
      <c r="M185" s="345"/>
      <c r="N185" s="344"/>
    </row>
    <row r="186" spans="2:14" s="141" customFormat="1">
      <c r="B186" s="348"/>
      <c r="C186" s="347"/>
      <c r="D186" s="288"/>
      <c r="E186" s="301" t="s">
        <v>264</v>
      </c>
      <c r="F186" s="176" t="s">
        <v>56</v>
      </c>
      <c r="G186" s="343"/>
      <c r="H186" s="343"/>
      <c r="I186" s="343"/>
      <c r="J186" s="343"/>
      <c r="K186" s="343"/>
      <c r="L186" s="346"/>
      <c r="M186" s="345"/>
      <c r="N186" s="344"/>
    </row>
    <row r="187" spans="2:14" s="141" customFormat="1">
      <c r="B187" s="348"/>
      <c r="C187" s="347"/>
      <c r="D187" s="288"/>
      <c r="E187" s="301"/>
      <c r="F187" s="176"/>
      <c r="G187" s="175" t="s">
        <v>349</v>
      </c>
      <c r="H187" s="343"/>
      <c r="I187" s="343"/>
      <c r="J187" s="343"/>
      <c r="K187" s="343"/>
      <c r="L187" s="343"/>
      <c r="M187" s="345"/>
      <c r="N187" s="344"/>
    </row>
    <row r="188" spans="2:14" s="141" customFormat="1">
      <c r="B188" s="348"/>
      <c r="C188" s="347"/>
      <c r="D188" s="288"/>
      <c r="E188" s="343"/>
      <c r="F188" s="169"/>
      <c r="G188" s="343"/>
      <c r="H188" s="343"/>
      <c r="I188" s="343"/>
      <c r="J188" s="343"/>
      <c r="K188" s="343"/>
      <c r="L188" s="343"/>
      <c r="M188" s="345"/>
      <c r="N188" s="344"/>
    </row>
    <row r="189" spans="2:14" s="141" customFormat="1">
      <c r="B189" s="348"/>
      <c r="C189" s="347">
        <v>4.7</v>
      </c>
      <c r="D189" s="288"/>
      <c r="E189" s="343"/>
      <c r="F189" s="169" t="s">
        <v>57</v>
      </c>
      <c r="G189" s="343"/>
      <c r="H189" s="343"/>
      <c r="I189" s="343"/>
      <c r="J189" s="343"/>
      <c r="K189" s="343"/>
      <c r="L189" s="346"/>
      <c r="M189" s="345"/>
      <c r="N189" s="344"/>
    </row>
    <row r="190" spans="2:14" s="141" customFormat="1">
      <c r="B190" s="348"/>
      <c r="C190" s="347"/>
      <c r="D190" s="288"/>
      <c r="E190" s="301" t="s">
        <v>264</v>
      </c>
      <c r="F190" s="177" t="s">
        <v>350</v>
      </c>
      <c r="G190" s="343"/>
      <c r="H190" s="343"/>
      <c r="I190" s="343"/>
      <c r="J190" s="343"/>
      <c r="K190" s="343"/>
      <c r="L190" s="346"/>
      <c r="M190" s="345"/>
      <c r="N190" s="344"/>
    </row>
    <row r="191" spans="2:14" s="141" customFormat="1">
      <c r="B191" s="348"/>
      <c r="C191" s="347"/>
      <c r="D191" s="288"/>
      <c r="E191" s="301" t="s">
        <v>264</v>
      </c>
      <c r="F191" s="177" t="s">
        <v>327</v>
      </c>
      <c r="G191" s="343"/>
      <c r="H191" s="343"/>
      <c r="I191" s="343"/>
      <c r="J191" s="343"/>
      <c r="K191" s="343"/>
      <c r="L191" s="346"/>
      <c r="M191" s="345"/>
      <c r="N191" s="344"/>
    </row>
    <row r="192" spans="2:14" s="141" customFormat="1">
      <c r="B192" s="348"/>
      <c r="C192" s="347"/>
      <c r="D192" s="288"/>
      <c r="E192" s="301" t="s">
        <v>264</v>
      </c>
      <c r="F192" s="177" t="s">
        <v>339</v>
      </c>
      <c r="G192" s="343"/>
      <c r="H192" s="343"/>
      <c r="I192" s="343"/>
      <c r="J192" s="343"/>
      <c r="K192" s="343"/>
      <c r="L192" s="346"/>
      <c r="M192" s="345"/>
      <c r="N192" s="344"/>
    </row>
    <row r="193" spans="1:14">
      <c r="A193" s="141"/>
      <c r="B193" s="348"/>
      <c r="C193" s="347"/>
      <c r="D193" s="288"/>
      <c r="E193" s="301" t="s">
        <v>264</v>
      </c>
      <c r="F193" s="177" t="s">
        <v>351</v>
      </c>
      <c r="G193" s="343"/>
      <c r="H193" s="343"/>
      <c r="I193" s="343"/>
      <c r="J193" s="343"/>
      <c r="K193" s="343"/>
      <c r="L193" s="346">
        <v>3750000</v>
      </c>
      <c r="M193" s="345"/>
      <c r="N193" s="344"/>
    </row>
    <row r="194" spans="1:14">
      <c r="A194" s="141"/>
      <c r="B194" s="348"/>
      <c r="C194" s="347"/>
      <c r="D194" s="288"/>
      <c r="E194" s="301" t="s">
        <v>264</v>
      </c>
      <c r="F194" s="177" t="s">
        <v>352</v>
      </c>
      <c r="G194" s="343"/>
      <c r="H194" s="343"/>
      <c r="I194" s="343"/>
      <c r="J194" s="343"/>
      <c r="K194" s="343"/>
      <c r="L194" s="346"/>
      <c r="M194" s="345"/>
      <c r="N194" s="344"/>
    </row>
    <row r="195" spans="1:14">
      <c r="A195" s="141"/>
      <c r="B195" s="348"/>
      <c r="C195" s="347"/>
      <c r="D195" s="288"/>
      <c r="E195" s="343"/>
      <c r="F195" s="169"/>
      <c r="G195" s="175" t="s">
        <v>337</v>
      </c>
      <c r="H195" s="343"/>
      <c r="I195" s="343"/>
      <c r="J195" s="343"/>
      <c r="K195" s="343"/>
      <c r="L195" s="343"/>
      <c r="M195" s="345"/>
      <c r="N195" s="344"/>
    </row>
    <row r="196" spans="1:14">
      <c r="A196" s="141"/>
      <c r="B196" s="348"/>
      <c r="C196" s="347"/>
      <c r="D196" s="288"/>
      <c r="E196" s="343"/>
      <c r="F196" s="416" t="s">
        <v>932</v>
      </c>
      <c r="G196" s="175"/>
      <c r="H196" s="343"/>
      <c r="I196" s="503">
        <v>221390.75</v>
      </c>
      <c r="J196" s="503"/>
      <c r="K196" s="343"/>
      <c r="L196" s="343"/>
      <c r="M196" s="345"/>
      <c r="N196" s="344"/>
    </row>
    <row r="197" spans="1:14">
      <c r="A197" s="141"/>
      <c r="B197" s="348"/>
      <c r="C197" s="347"/>
      <c r="D197" s="288"/>
      <c r="E197" s="343"/>
      <c r="F197" s="416" t="s">
        <v>933</v>
      </c>
      <c r="G197" s="175"/>
      <c r="H197" s="343"/>
      <c r="I197" s="503">
        <v>1048226</v>
      </c>
      <c r="J197" s="503"/>
      <c r="K197" s="343"/>
      <c r="L197" s="343"/>
      <c r="M197" s="345"/>
      <c r="N197" s="344"/>
    </row>
    <row r="198" spans="1:14">
      <c r="A198" s="141"/>
      <c r="B198" s="348"/>
      <c r="C198" s="347"/>
      <c r="D198" s="288"/>
      <c r="E198" s="343"/>
      <c r="F198" s="416" t="s">
        <v>934</v>
      </c>
      <c r="G198" s="175"/>
      <c r="H198" s="343"/>
      <c r="I198" s="503">
        <v>1137318.53</v>
      </c>
      <c r="J198" s="503"/>
      <c r="K198" s="343"/>
      <c r="L198" s="343"/>
      <c r="M198" s="345"/>
      <c r="N198" s="344"/>
    </row>
    <row r="199" spans="1:14">
      <c r="A199" s="141"/>
      <c r="B199" s="348"/>
      <c r="C199" s="347"/>
      <c r="D199" s="288"/>
      <c r="E199" s="343"/>
      <c r="F199" s="416" t="s">
        <v>935</v>
      </c>
      <c r="G199" s="175"/>
      <c r="H199" s="343"/>
      <c r="I199" s="503">
        <v>1343064.72</v>
      </c>
      <c r="J199" s="503"/>
      <c r="K199" s="343"/>
      <c r="L199" s="343"/>
      <c r="M199" s="345"/>
      <c r="N199" s="344"/>
    </row>
    <row r="200" spans="1:14">
      <c r="A200" s="141"/>
      <c r="B200" s="348"/>
      <c r="C200" s="347"/>
      <c r="D200" s="288"/>
      <c r="E200" s="343"/>
      <c r="F200" s="169"/>
      <c r="G200" s="343"/>
      <c r="H200" s="343"/>
      <c r="I200" s="343"/>
      <c r="J200" s="343"/>
      <c r="K200" s="343"/>
      <c r="L200" s="343"/>
      <c r="M200" s="345"/>
      <c r="N200" s="344"/>
    </row>
    <row r="201" spans="1:14">
      <c r="A201" s="141"/>
      <c r="B201" s="348"/>
      <c r="C201" s="347"/>
      <c r="D201" s="288"/>
      <c r="E201" s="167">
        <v>5</v>
      </c>
      <c r="F201" s="168" t="s">
        <v>58</v>
      </c>
      <c r="G201" s="343"/>
      <c r="H201" s="343"/>
      <c r="I201" s="343"/>
      <c r="J201" s="343"/>
      <c r="K201" s="343"/>
      <c r="L201" s="346"/>
      <c r="M201" s="345"/>
      <c r="N201" s="344"/>
    </row>
    <row r="202" spans="1:14">
      <c r="A202" s="141"/>
      <c r="B202" s="348"/>
      <c r="C202" s="347"/>
      <c r="D202" s="288"/>
      <c r="E202" s="301" t="s">
        <v>264</v>
      </c>
      <c r="F202" s="177" t="s">
        <v>353</v>
      </c>
      <c r="G202" s="343"/>
      <c r="H202" s="343"/>
      <c r="I202" s="343"/>
      <c r="J202" s="343"/>
      <c r="K202" s="343"/>
      <c r="L202" s="346"/>
      <c r="M202" s="345"/>
      <c r="N202" s="344"/>
    </row>
    <row r="203" spans="1:14">
      <c r="A203" s="141"/>
      <c r="B203" s="348"/>
      <c r="C203" s="347"/>
      <c r="D203" s="288"/>
      <c r="E203" s="301" t="s">
        <v>264</v>
      </c>
      <c r="F203" s="177" t="s">
        <v>354</v>
      </c>
      <c r="G203" s="343"/>
      <c r="H203" s="343"/>
      <c r="I203" s="343"/>
      <c r="J203" s="343"/>
      <c r="K203" s="343"/>
      <c r="L203" s="346">
        <v>2037554</v>
      </c>
      <c r="M203" s="345"/>
      <c r="N203" s="344"/>
    </row>
    <row r="204" spans="1:14">
      <c r="A204" s="141"/>
      <c r="B204" s="348"/>
      <c r="C204" s="347"/>
      <c r="D204" s="288"/>
      <c r="E204" s="167"/>
      <c r="F204" s="168"/>
      <c r="G204" s="343"/>
      <c r="H204" s="343"/>
      <c r="I204" s="343"/>
      <c r="J204" s="343"/>
      <c r="K204" s="343"/>
      <c r="L204" s="343"/>
      <c r="M204" s="345"/>
      <c r="N204" s="344"/>
    </row>
    <row r="205" spans="1:14">
      <c r="A205" s="141"/>
      <c r="B205" s="348"/>
      <c r="C205" s="347"/>
      <c r="D205" s="288"/>
      <c r="E205" s="167">
        <v>6</v>
      </c>
      <c r="F205" s="168" t="s">
        <v>59</v>
      </c>
      <c r="G205" s="343"/>
      <c r="H205" s="343"/>
      <c r="I205" s="343"/>
      <c r="J205" s="343"/>
      <c r="K205" s="343"/>
      <c r="L205" s="346"/>
      <c r="M205" s="345"/>
      <c r="N205" s="344"/>
    </row>
    <row r="206" spans="1:14">
      <c r="A206" s="141"/>
      <c r="B206" s="348"/>
      <c r="C206" s="347"/>
      <c r="D206" s="288"/>
      <c r="E206" s="301" t="s">
        <v>264</v>
      </c>
      <c r="F206" s="177" t="s">
        <v>355</v>
      </c>
      <c r="G206" s="343"/>
      <c r="H206" s="343"/>
      <c r="I206" s="343"/>
      <c r="J206" s="343"/>
      <c r="K206" s="343"/>
      <c r="L206" s="346"/>
      <c r="M206" s="345"/>
      <c r="N206" s="344"/>
    </row>
    <row r="207" spans="1:14">
      <c r="A207" s="141"/>
      <c r="B207" s="348"/>
      <c r="C207" s="347"/>
      <c r="D207" s="288"/>
      <c r="E207" s="301" t="s">
        <v>264</v>
      </c>
      <c r="F207" s="177" t="s">
        <v>356</v>
      </c>
      <c r="G207" s="343"/>
      <c r="H207" s="343"/>
      <c r="I207" s="343"/>
      <c r="J207" s="343"/>
      <c r="K207" s="343"/>
      <c r="L207" s="346"/>
      <c r="M207" s="345"/>
      <c r="N207" s="344"/>
    </row>
    <row r="208" spans="1:14">
      <c r="A208" s="141"/>
      <c r="B208" s="297"/>
      <c r="C208" s="299"/>
      <c r="D208" s="296"/>
      <c r="E208" s="301"/>
      <c r="F208" s="343"/>
      <c r="G208" s="343"/>
      <c r="H208" s="343"/>
      <c r="I208" s="343"/>
      <c r="J208" s="343"/>
      <c r="K208" s="343"/>
      <c r="L208" s="343"/>
      <c r="M208" s="342"/>
      <c r="N208" s="294"/>
    </row>
    <row r="209" spans="1:14">
      <c r="A209" s="141"/>
      <c r="B209" s="297"/>
      <c r="C209" s="299"/>
      <c r="D209" s="296"/>
      <c r="E209" s="301"/>
      <c r="F209" s="343"/>
      <c r="G209" s="343"/>
      <c r="H209" s="343"/>
      <c r="I209" s="343"/>
      <c r="J209" s="343"/>
      <c r="K209" s="343"/>
      <c r="L209" s="343"/>
      <c r="M209" s="342"/>
      <c r="N209" s="294"/>
    </row>
    <row r="210" spans="1:14">
      <c r="A210" s="141"/>
      <c r="B210" s="297"/>
      <c r="C210" s="299"/>
      <c r="D210" s="296"/>
      <c r="E210" s="301"/>
      <c r="F210" s="343"/>
      <c r="G210" s="343"/>
      <c r="H210" s="343"/>
      <c r="I210" s="343"/>
      <c r="J210" s="343"/>
      <c r="K210" s="343"/>
      <c r="L210" s="343"/>
      <c r="M210" s="342"/>
      <c r="N210" s="294"/>
    </row>
    <row r="211" spans="1:14">
      <c r="A211" s="141"/>
      <c r="B211" s="297"/>
      <c r="C211" s="180"/>
      <c r="D211" s="171"/>
      <c r="E211" s="181" t="s">
        <v>4</v>
      </c>
      <c r="F211" s="182" t="s">
        <v>267</v>
      </c>
      <c r="G211" s="171"/>
      <c r="H211" s="171"/>
      <c r="I211" s="173"/>
      <c r="J211" s="177"/>
      <c r="K211" s="173"/>
      <c r="L211" s="131"/>
      <c r="M211" s="296"/>
      <c r="N211" s="294"/>
    </row>
    <row r="212" spans="1:14">
      <c r="A212" s="141"/>
      <c r="B212" s="297"/>
      <c r="C212" s="180"/>
      <c r="D212" s="171"/>
      <c r="E212" s="173"/>
      <c r="F212" s="183"/>
      <c r="G212" s="183"/>
      <c r="H212" s="171"/>
      <c r="I212" s="173"/>
      <c r="J212" s="177"/>
      <c r="K212" s="173"/>
      <c r="L212" s="131"/>
      <c r="M212" s="296"/>
      <c r="N212" s="294"/>
    </row>
    <row r="213" spans="1:14">
      <c r="A213" s="141"/>
      <c r="B213" s="297"/>
      <c r="C213" s="180"/>
      <c r="D213" s="171"/>
      <c r="E213" s="181">
        <v>7</v>
      </c>
      <c r="F213" s="184" t="s">
        <v>357</v>
      </c>
      <c r="G213" s="171"/>
      <c r="H213" s="171"/>
      <c r="I213" s="173"/>
      <c r="J213" s="177"/>
      <c r="K213" s="173"/>
      <c r="L213" s="131"/>
      <c r="M213" s="296"/>
      <c r="N213" s="294"/>
    </row>
    <row r="214" spans="1:14">
      <c r="A214" s="141"/>
      <c r="B214" s="297"/>
      <c r="C214" s="301">
        <v>7.1</v>
      </c>
      <c r="D214" s="171"/>
      <c r="E214" s="301"/>
      <c r="F214" s="185" t="s">
        <v>63</v>
      </c>
      <c r="G214" s="171"/>
      <c r="H214" s="171"/>
      <c r="I214" s="173"/>
      <c r="J214" s="177"/>
      <c r="K214" s="173"/>
      <c r="L214" s="172"/>
      <c r="M214" s="296"/>
      <c r="N214" s="294"/>
    </row>
    <row r="215" spans="1:14">
      <c r="A215" s="141"/>
      <c r="B215" s="297"/>
      <c r="C215" s="301"/>
      <c r="D215" s="171"/>
      <c r="E215" s="301" t="s">
        <v>264</v>
      </c>
      <c r="F215" s="177" t="s">
        <v>363</v>
      </c>
      <c r="G215" s="171"/>
      <c r="H215" s="171"/>
      <c r="I215" s="173"/>
      <c r="J215" s="177"/>
      <c r="K215" s="173"/>
      <c r="L215" s="172"/>
      <c r="M215" s="296"/>
      <c r="N215" s="294"/>
    </row>
    <row r="216" spans="1:14">
      <c r="A216" s="141"/>
      <c r="B216" s="297"/>
      <c r="C216" s="301"/>
      <c r="D216" s="171"/>
      <c r="E216" s="301" t="s">
        <v>264</v>
      </c>
      <c r="F216" s="177" t="s">
        <v>370</v>
      </c>
      <c r="G216" s="171"/>
      <c r="H216" s="171"/>
      <c r="I216" s="173"/>
      <c r="J216" s="177"/>
      <c r="K216" s="173"/>
      <c r="L216" s="172"/>
      <c r="M216" s="296"/>
      <c r="N216" s="294"/>
    </row>
    <row r="217" spans="1:14">
      <c r="A217" s="141"/>
      <c r="B217" s="297"/>
      <c r="C217" s="301"/>
      <c r="D217" s="171"/>
      <c r="E217" s="301" t="s">
        <v>264</v>
      </c>
      <c r="F217" s="177" t="s">
        <v>364</v>
      </c>
      <c r="G217" s="171"/>
      <c r="H217" s="171"/>
      <c r="I217" s="173"/>
      <c r="J217" s="177"/>
      <c r="K217" s="173"/>
      <c r="L217" s="172"/>
      <c r="M217" s="296"/>
      <c r="N217" s="294"/>
    </row>
    <row r="218" spans="1:14">
      <c r="A218" s="141"/>
      <c r="B218" s="297"/>
      <c r="C218" s="301"/>
      <c r="D218" s="171"/>
      <c r="E218" s="301" t="s">
        <v>264</v>
      </c>
      <c r="F218" s="177" t="s">
        <v>371</v>
      </c>
      <c r="G218" s="171"/>
      <c r="H218" s="171"/>
      <c r="I218" s="173"/>
      <c r="J218" s="177"/>
      <c r="K218" s="173"/>
      <c r="L218" s="172"/>
      <c r="M218" s="296"/>
      <c r="N218" s="294"/>
    </row>
    <row r="219" spans="1:14">
      <c r="A219" s="141"/>
      <c r="B219" s="297"/>
      <c r="C219" s="301"/>
      <c r="D219" s="171"/>
      <c r="E219" s="125"/>
      <c r="F219" s="170"/>
      <c r="G219" s="171"/>
      <c r="H219" s="171"/>
      <c r="I219" s="173"/>
      <c r="J219" s="177"/>
      <c r="K219" s="173"/>
      <c r="L219" s="131"/>
      <c r="M219" s="296"/>
      <c r="N219" s="294"/>
    </row>
    <row r="220" spans="1:14">
      <c r="A220" s="141"/>
      <c r="B220" s="297"/>
      <c r="C220" s="166">
        <v>7.2</v>
      </c>
      <c r="D220" s="171"/>
      <c r="E220" s="125"/>
      <c r="F220" s="185" t="s">
        <v>64</v>
      </c>
      <c r="G220" s="171"/>
      <c r="H220" s="171"/>
      <c r="I220" s="173"/>
      <c r="J220" s="177"/>
      <c r="K220" s="173"/>
      <c r="L220" s="172"/>
      <c r="M220" s="296"/>
      <c r="N220" s="294"/>
    </row>
    <row r="221" spans="1:14">
      <c r="A221" s="141"/>
      <c r="B221" s="297"/>
      <c r="C221" s="166"/>
      <c r="D221" s="171"/>
      <c r="E221" s="301" t="s">
        <v>264</v>
      </c>
      <c r="F221" s="177" t="s">
        <v>365</v>
      </c>
      <c r="G221" s="171"/>
      <c r="H221" s="171"/>
      <c r="I221" s="173"/>
      <c r="J221" s="177"/>
      <c r="K221" s="173"/>
      <c r="L221" s="172"/>
      <c r="M221" s="296"/>
      <c r="N221" s="294"/>
    </row>
    <row r="222" spans="1:14">
      <c r="A222" s="141"/>
      <c r="B222" s="297"/>
      <c r="C222" s="166"/>
      <c r="D222" s="171"/>
      <c r="E222" s="301" t="s">
        <v>264</v>
      </c>
      <c r="F222" s="177" t="s">
        <v>372</v>
      </c>
      <c r="G222" s="171"/>
      <c r="H222" s="171"/>
      <c r="I222" s="173"/>
      <c r="J222" s="177"/>
      <c r="K222" s="173"/>
      <c r="L222" s="172"/>
      <c r="M222" s="296"/>
      <c r="N222" s="294"/>
    </row>
    <row r="223" spans="1:14">
      <c r="A223" s="141"/>
      <c r="B223" s="297"/>
      <c r="C223" s="166"/>
      <c r="D223" s="171"/>
      <c r="E223" s="125"/>
      <c r="F223" s="185"/>
      <c r="G223" s="171"/>
      <c r="H223" s="171"/>
      <c r="I223" s="173"/>
      <c r="J223" s="177"/>
      <c r="K223" s="173"/>
      <c r="L223" s="131"/>
      <c r="M223" s="296"/>
      <c r="N223" s="294"/>
    </row>
    <row r="224" spans="1:14">
      <c r="A224" s="141"/>
      <c r="B224" s="297"/>
      <c r="C224" s="301">
        <v>7.3</v>
      </c>
      <c r="D224" s="171"/>
      <c r="E224" s="125"/>
      <c r="F224" s="185" t="s">
        <v>65</v>
      </c>
      <c r="G224" s="171"/>
      <c r="H224" s="171"/>
      <c r="I224" s="173"/>
      <c r="J224" s="177"/>
      <c r="K224" s="173"/>
      <c r="L224" s="172"/>
      <c r="M224" s="296"/>
      <c r="N224" s="294"/>
    </row>
    <row r="225" spans="1:14">
      <c r="A225" s="141"/>
      <c r="B225" s="297"/>
      <c r="C225" s="301"/>
      <c r="D225" s="171"/>
      <c r="E225" s="301" t="s">
        <v>264</v>
      </c>
      <c r="F225" s="177" t="s">
        <v>366</v>
      </c>
      <c r="G225" s="171"/>
      <c r="H225" s="171"/>
      <c r="I225" s="173"/>
      <c r="J225" s="177"/>
      <c r="K225" s="173"/>
      <c r="L225" s="174"/>
      <c r="M225" s="296"/>
      <c r="N225" s="294"/>
    </row>
    <row r="226" spans="1:14">
      <c r="A226" s="141"/>
      <c r="B226" s="297"/>
      <c r="C226" s="301"/>
      <c r="D226" s="171"/>
      <c r="E226" s="301" t="s">
        <v>264</v>
      </c>
      <c r="F226" s="177" t="s">
        <v>373</v>
      </c>
      <c r="G226" s="171"/>
      <c r="H226" s="171"/>
      <c r="I226" s="173"/>
      <c r="J226" s="177"/>
      <c r="K226" s="173"/>
      <c r="L226" s="174"/>
      <c r="M226" s="296"/>
      <c r="N226" s="294"/>
    </row>
    <row r="227" spans="1:14">
      <c r="A227" s="141"/>
      <c r="B227" s="297"/>
      <c r="C227" s="301"/>
      <c r="D227" s="171"/>
      <c r="E227" s="125"/>
      <c r="F227" s="185"/>
      <c r="G227" s="171"/>
      <c r="H227" s="171"/>
      <c r="I227" s="173"/>
      <c r="J227" s="177"/>
      <c r="K227" s="173"/>
      <c r="L227" s="131"/>
      <c r="M227" s="296"/>
      <c r="N227" s="294"/>
    </row>
    <row r="228" spans="1:14">
      <c r="A228" s="141"/>
      <c r="B228" s="297"/>
      <c r="C228" s="166">
        <v>7.4</v>
      </c>
      <c r="D228" s="171"/>
      <c r="E228" s="125"/>
      <c r="F228" s="185" t="s">
        <v>66</v>
      </c>
      <c r="G228" s="171"/>
      <c r="H228" s="171"/>
      <c r="I228" s="173"/>
      <c r="J228" s="177"/>
      <c r="K228" s="173"/>
      <c r="L228" s="131"/>
      <c r="M228" s="296"/>
      <c r="N228" s="294"/>
    </row>
    <row r="229" spans="1:14">
      <c r="A229" s="141"/>
      <c r="B229" s="297"/>
      <c r="C229" s="166"/>
      <c r="D229" s="171"/>
      <c r="E229" s="301" t="s">
        <v>264</v>
      </c>
      <c r="F229" s="170" t="s">
        <v>367</v>
      </c>
      <c r="G229" s="171"/>
      <c r="H229" s="171"/>
      <c r="I229" s="173"/>
      <c r="J229" s="177"/>
      <c r="K229" s="173"/>
      <c r="L229" s="174"/>
      <c r="M229" s="296"/>
      <c r="N229" s="294"/>
    </row>
    <row r="230" spans="1:14">
      <c r="A230" s="141"/>
      <c r="B230" s="297"/>
      <c r="C230" s="166"/>
      <c r="D230" s="171"/>
      <c r="E230" s="301" t="s">
        <v>264</v>
      </c>
      <c r="F230" s="170" t="s">
        <v>374</v>
      </c>
      <c r="G230" s="171"/>
      <c r="H230" s="171"/>
      <c r="I230" s="173"/>
      <c r="J230" s="177"/>
      <c r="K230" s="173"/>
      <c r="L230" s="131"/>
      <c r="M230" s="296"/>
      <c r="N230" s="294"/>
    </row>
    <row r="231" spans="1:14">
      <c r="A231" s="141"/>
      <c r="B231" s="297"/>
      <c r="C231" s="166"/>
      <c r="D231" s="171"/>
      <c r="E231" s="125"/>
      <c r="F231" s="185"/>
      <c r="G231" s="171"/>
      <c r="H231" s="171"/>
      <c r="I231" s="173"/>
      <c r="J231" s="177"/>
      <c r="K231" s="173"/>
      <c r="L231" s="131"/>
      <c r="M231" s="296"/>
      <c r="N231" s="294"/>
    </row>
    <row r="232" spans="1:14">
      <c r="A232" s="141"/>
      <c r="B232" s="297"/>
      <c r="C232" s="301">
        <v>7.5</v>
      </c>
      <c r="D232" s="171"/>
      <c r="E232" s="125"/>
      <c r="F232" s="185" t="s">
        <v>67</v>
      </c>
      <c r="G232" s="171"/>
      <c r="H232" s="171"/>
      <c r="I232" s="173"/>
      <c r="J232" s="177"/>
      <c r="K232" s="173"/>
      <c r="L232" s="131"/>
      <c r="M232" s="296"/>
      <c r="N232" s="294"/>
    </row>
    <row r="233" spans="1:14">
      <c r="A233" s="141"/>
      <c r="B233" s="297"/>
      <c r="C233" s="301"/>
      <c r="D233" s="171"/>
      <c r="E233" s="301" t="s">
        <v>264</v>
      </c>
      <c r="F233" s="177" t="s">
        <v>368</v>
      </c>
      <c r="G233" s="171"/>
      <c r="H233" s="171"/>
      <c r="I233" s="173"/>
      <c r="J233" s="177"/>
      <c r="K233" s="173"/>
      <c r="L233" s="174"/>
      <c r="M233" s="296"/>
      <c r="N233" s="294"/>
    </row>
    <row r="234" spans="1:14">
      <c r="A234" s="141"/>
      <c r="B234" s="297"/>
      <c r="C234" s="301"/>
      <c r="D234" s="171"/>
      <c r="E234" s="301" t="s">
        <v>264</v>
      </c>
      <c r="F234" s="177" t="s">
        <v>375</v>
      </c>
      <c r="G234" s="171"/>
      <c r="H234" s="171"/>
      <c r="I234" s="173"/>
      <c r="J234" s="177"/>
      <c r="K234" s="173"/>
      <c r="L234" s="174"/>
      <c r="M234" s="296"/>
      <c r="N234" s="294"/>
    </row>
    <row r="235" spans="1:14">
      <c r="A235" s="141"/>
      <c r="B235" s="297"/>
      <c r="C235" s="301"/>
      <c r="D235" s="171"/>
      <c r="E235" s="125"/>
      <c r="F235" s="185"/>
      <c r="G235" s="171"/>
      <c r="H235" s="171"/>
      <c r="I235" s="173"/>
      <c r="J235" s="177"/>
      <c r="K235" s="173"/>
      <c r="L235" s="131"/>
      <c r="M235" s="296"/>
      <c r="N235" s="294"/>
    </row>
    <row r="236" spans="1:14">
      <c r="A236" s="141"/>
      <c r="B236" s="297"/>
      <c r="C236" s="166">
        <v>7.6</v>
      </c>
      <c r="D236" s="171"/>
      <c r="E236" s="125"/>
      <c r="F236" s="185" t="s">
        <v>68</v>
      </c>
      <c r="G236" s="171"/>
      <c r="H236" s="171"/>
      <c r="I236" s="173"/>
      <c r="J236" s="177"/>
      <c r="K236" s="173"/>
      <c r="L236" s="131"/>
      <c r="M236" s="296"/>
      <c r="N236" s="294"/>
    </row>
    <row r="237" spans="1:14">
      <c r="A237" s="141"/>
      <c r="B237" s="297"/>
      <c r="C237" s="166"/>
      <c r="D237" s="171"/>
      <c r="E237" s="301" t="s">
        <v>264</v>
      </c>
      <c r="F237" s="177" t="s">
        <v>369</v>
      </c>
      <c r="G237" s="171"/>
      <c r="H237" s="171"/>
      <c r="I237" s="173"/>
      <c r="J237" s="177"/>
      <c r="K237" s="173"/>
      <c r="L237" s="174"/>
      <c r="M237" s="296"/>
      <c r="N237" s="294"/>
    </row>
    <row r="238" spans="1:14">
      <c r="A238" s="141"/>
      <c r="B238" s="297"/>
      <c r="C238" s="166"/>
      <c r="D238" s="171"/>
      <c r="E238" s="301" t="s">
        <v>264</v>
      </c>
      <c r="F238" s="177" t="s">
        <v>377</v>
      </c>
      <c r="G238" s="171"/>
      <c r="H238" s="171"/>
      <c r="I238" s="173"/>
      <c r="J238" s="177"/>
      <c r="K238" s="173"/>
      <c r="L238" s="174"/>
      <c r="M238" s="296"/>
      <c r="N238" s="294"/>
    </row>
    <row r="239" spans="1:14">
      <c r="A239" s="141"/>
      <c r="B239" s="297"/>
      <c r="C239" s="166"/>
      <c r="D239" s="171"/>
      <c r="E239" s="301" t="s">
        <v>264</v>
      </c>
      <c r="F239" s="177" t="s">
        <v>313</v>
      </c>
      <c r="G239" s="171"/>
      <c r="H239" s="171"/>
      <c r="I239" s="173"/>
      <c r="J239" s="177"/>
      <c r="K239" s="173"/>
      <c r="L239" s="174"/>
      <c r="M239" s="296"/>
      <c r="N239" s="294"/>
    </row>
    <row r="240" spans="1:14">
      <c r="A240" s="141"/>
      <c r="B240" s="297"/>
      <c r="C240" s="166"/>
      <c r="D240" s="171"/>
      <c r="E240" s="301" t="s">
        <v>264</v>
      </c>
      <c r="F240" s="177" t="s">
        <v>376</v>
      </c>
      <c r="G240" s="171"/>
      <c r="H240" s="171"/>
      <c r="I240" s="173"/>
      <c r="J240" s="177"/>
      <c r="K240" s="173"/>
      <c r="L240" s="174"/>
      <c r="M240" s="296"/>
      <c r="N240" s="294"/>
    </row>
    <row r="241" spans="1:14">
      <c r="A241" s="141"/>
      <c r="B241" s="297"/>
      <c r="C241" s="166"/>
      <c r="D241" s="171"/>
      <c r="E241" s="301" t="s">
        <v>264</v>
      </c>
      <c r="F241" s="177" t="s">
        <v>378</v>
      </c>
      <c r="G241" s="171"/>
      <c r="H241" s="171"/>
      <c r="I241" s="173"/>
      <c r="J241" s="177"/>
      <c r="K241" s="173"/>
      <c r="L241" s="174"/>
      <c r="M241" s="296"/>
      <c r="N241" s="294"/>
    </row>
    <row r="242" spans="1:14">
      <c r="A242" s="141"/>
      <c r="B242" s="297"/>
      <c r="C242" s="166"/>
      <c r="D242" s="171"/>
      <c r="E242" s="301" t="s">
        <v>264</v>
      </c>
      <c r="F242" s="177" t="s">
        <v>379</v>
      </c>
      <c r="G242" s="171"/>
      <c r="H242" s="171"/>
      <c r="I242" s="173"/>
      <c r="J242" s="177"/>
      <c r="K242" s="173"/>
      <c r="L242" s="174"/>
      <c r="M242" s="296"/>
      <c r="N242" s="294"/>
    </row>
    <row r="243" spans="1:14">
      <c r="A243" s="141"/>
      <c r="B243" s="297"/>
      <c r="C243" s="180"/>
      <c r="D243" s="171"/>
      <c r="E243" s="125"/>
      <c r="F243" s="186"/>
      <c r="G243" s="171"/>
      <c r="H243" s="171"/>
      <c r="I243" s="173"/>
      <c r="J243" s="177"/>
      <c r="K243" s="173"/>
      <c r="L243" s="131"/>
      <c r="M243" s="296"/>
      <c r="N243" s="294"/>
    </row>
    <row r="244" spans="1:14">
      <c r="A244" s="141"/>
      <c r="B244" s="297"/>
      <c r="C244" s="180"/>
      <c r="D244" s="171"/>
      <c r="E244" s="125">
        <v>8</v>
      </c>
      <c r="F244" s="127" t="s">
        <v>358</v>
      </c>
      <c r="G244" s="171"/>
      <c r="H244" s="171"/>
      <c r="I244" s="171"/>
      <c r="J244" s="177"/>
      <c r="K244" s="173"/>
      <c r="L244" s="131"/>
      <c r="M244" s="296"/>
      <c r="N244" s="294"/>
    </row>
    <row r="245" spans="1:14">
      <c r="A245" s="141"/>
      <c r="B245" s="297"/>
      <c r="C245" s="301">
        <v>8.1</v>
      </c>
      <c r="D245" s="171"/>
      <c r="E245" s="125"/>
      <c r="F245" s="185" t="s">
        <v>70</v>
      </c>
      <c r="G245" s="171"/>
      <c r="H245" s="171"/>
      <c r="I245" s="171"/>
      <c r="J245" s="177"/>
      <c r="K245" s="173"/>
      <c r="L245" s="131">
        <f>+Aktivet!F39</f>
        <v>54313494</v>
      </c>
      <c r="M245" s="296"/>
      <c r="N245" s="294"/>
    </row>
    <row r="246" spans="1:14">
      <c r="A246" s="141"/>
      <c r="B246" s="297"/>
      <c r="C246" s="166">
        <v>8.1999999999999993</v>
      </c>
      <c r="D246" s="171"/>
      <c r="E246" s="125"/>
      <c r="F246" s="185" t="s">
        <v>71</v>
      </c>
      <c r="G246" s="171"/>
      <c r="H246" s="171"/>
      <c r="I246" s="171"/>
      <c r="J246" s="177"/>
      <c r="K246" s="173"/>
      <c r="L246" s="131">
        <f>+Aktivet!F40</f>
        <v>9925032</v>
      </c>
      <c r="M246" s="296"/>
      <c r="N246" s="294"/>
    </row>
    <row r="247" spans="1:14">
      <c r="A247" s="141"/>
      <c r="B247" s="297"/>
      <c r="C247" s="301">
        <v>8.3000000000000007</v>
      </c>
      <c r="D247" s="171"/>
      <c r="E247" s="125"/>
      <c r="F247" s="185" t="s">
        <v>72</v>
      </c>
      <c r="G247" s="171"/>
      <c r="H247" s="171"/>
      <c r="I247" s="171"/>
      <c r="J247" s="177"/>
      <c r="K247" s="173"/>
      <c r="L247" s="131">
        <f>+Aktivet!F41</f>
        <v>13841705.689999999</v>
      </c>
      <c r="M247" s="296"/>
      <c r="N247" s="294"/>
    </row>
    <row r="248" spans="1:14">
      <c r="A248" s="141"/>
      <c r="B248" s="297"/>
      <c r="C248" s="166">
        <v>8.4</v>
      </c>
      <c r="D248" s="171"/>
      <c r="E248" s="125"/>
      <c r="F248" s="185" t="s">
        <v>73</v>
      </c>
      <c r="G248" s="171"/>
      <c r="H248" s="171"/>
      <c r="I248" s="171"/>
      <c r="J248" s="177"/>
      <c r="K248" s="173"/>
      <c r="L248" s="131">
        <f>+Aktivet!F42</f>
        <v>6536551.8481999999</v>
      </c>
      <c r="M248" s="296"/>
      <c r="N248" s="294"/>
    </row>
    <row r="249" spans="1:14">
      <c r="A249" s="141"/>
      <c r="B249" s="297"/>
      <c r="C249" s="180"/>
      <c r="D249" s="171"/>
      <c r="E249" s="173"/>
      <c r="F249" s="171"/>
      <c r="G249" s="171"/>
      <c r="H249" s="171"/>
      <c r="I249" s="171"/>
      <c r="J249" s="171"/>
      <c r="K249" s="171"/>
      <c r="L249" s="131"/>
      <c r="M249" s="296"/>
      <c r="N249" s="294"/>
    </row>
    <row r="250" spans="1:14">
      <c r="A250" s="141"/>
      <c r="B250" s="297"/>
      <c r="C250" s="299"/>
      <c r="D250" s="296"/>
      <c r="E250" s="298"/>
      <c r="F250" s="127"/>
      <c r="G250" s="127"/>
      <c r="H250" s="127"/>
      <c r="I250" s="127"/>
      <c r="J250" s="127"/>
      <c r="K250" s="298"/>
      <c r="L250" s="127"/>
      <c r="M250" s="296"/>
      <c r="N250" s="294"/>
    </row>
    <row r="251" spans="1:14">
      <c r="A251" s="141"/>
      <c r="B251" s="297"/>
      <c r="C251" s="299"/>
      <c r="D251" s="296"/>
      <c r="E251" s="298"/>
      <c r="F251" s="171" t="s">
        <v>380</v>
      </c>
      <c r="G251" s="175"/>
      <c r="H251" s="127"/>
      <c r="I251" s="127"/>
      <c r="J251" s="127"/>
      <c r="K251" s="298"/>
      <c r="L251" s="188"/>
      <c r="M251" s="296"/>
      <c r="N251" s="294"/>
    </row>
    <row r="252" spans="1:14">
      <c r="A252" s="141"/>
      <c r="B252" s="297"/>
      <c r="C252" s="299"/>
      <c r="D252" s="296"/>
      <c r="E252" s="298"/>
      <c r="F252" s="171" t="s">
        <v>381</v>
      </c>
      <c r="G252" s="175"/>
      <c r="H252" s="127"/>
      <c r="I252" s="127"/>
      <c r="J252" s="127"/>
      <c r="K252" s="298"/>
      <c r="L252" s="189"/>
      <c r="M252" s="296"/>
      <c r="N252" s="294"/>
    </row>
    <row r="253" spans="1:14">
      <c r="A253" s="141"/>
      <c r="B253" s="297"/>
      <c r="C253" s="299"/>
      <c r="D253" s="296"/>
      <c r="E253" s="298"/>
      <c r="F253" s="171" t="s">
        <v>382</v>
      </c>
      <c r="G253" s="175"/>
      <c r="H253" s="127"/>
      <c r="I253" s="127"/>
      <c r="J253" s="127"/>
      <c r="K253" s="298"/>
      <c r="L253" s="189"/>
      <c r="M253" s="296"/>
      <c r="N253" s="294"/>
    </row>
    <row r="254" spans="1:14">
      <c r="A254" s="141"/>
      <c r="B254" s="297"/>
      <c r="C254" s="299"/>
      <c r="D254" s="296"/>
      <c r="E254" s="298"/>
      <c r="F254" s="127"/>
      <c r="G254" s="175" t="s">
        <v>337</v>
      </c>
      <c r="H254" s="127"/>
      <c r="I254" s="127"/>
      <c r="J254" s="127"/>
      <c r="K254" s="298"/>
      <c r="L254" s="127"/>
      <c r="M254" s="296"/>
      <c r="N254" s="294"/>
    </row>
    <row r="255" spans="1:14">
      <c r="A255" s="141"/>
      <c r="B255" s="297"/>
      <c r="C255" s="299"/>
      <c r="D255" s="296"/>
      <c r="E255" s="298"/>
      <c r="F255" s="127"/>
      <c r="G255" s="175"/>
      <c r="H255" s="127"/>
      <c r="I255" s="127"/>
      <c r="J255" s="127"/>
      <c r="K255" s="298"/>
      <c r="L255" s="127"/>
      <c r="M255" s="296"/>
      <c r="N255" s="294"/>
    </row>
    <row r="256" spans="1:14">
      <c r="A256" s="141"/>
      <c r="B256" s="297"/>
      <c r="C256" s="299"/>
      <c r="D256" s="296"/>
      <c r="E256" s="298"/>
      <c r="F256" s="127"/>
      <c r="G256" s="175"/>
      <c r="H256" s="127"/>
      <c r="I256" s="127"/>
      <c r="J256" s="127"/>
      <c r="K256" s="298"/>
      <c r="L256" s="127"/>
      <c r="M256" s="296"/>
      <c r="N256" s="294"/>
    </row>
    <row r="257" spans="1:14">
      <c r="A257" s="141"/>
      <c r="B257" s="297"/>
      <c r="C257" s="180"/>
      <c r="D257" s="171"/>
      <c r="E257" s="181">
        <v>9</v>
      </c>
      <c r="F257" s="182" t="s">
        <v>359</v>
      </c>
      <c r="G257" s="171"/>
      <c r="H257" s="171"/>
      <c r="I257" s="171"/>
      <c r="J257" s="177"/>
      <c r="K257" s="171"/>
      <c r="L257" s="127"/>
      <c r="M257" s="296"/>
      <c r="N257" s="294"/>
    </row>
    <row r="258" spans="1:14">
      <c r="A258" s="141"/>
      <c r="B258" s="297"/>
      <c r="C258" s="180"/>
      <c r="D258" s="171"/>
      <c r="E258" s="301" t="s">
        <v>264</v>
      </c>
      <c r="F258" s="176" t="s">
        <v>383</v>
      </c>
      <c r="G258" s="171"/>
      <c r="H258" s="171"/>
      <c r="I258" s="171"/>
      <c r="J258" s="177"/>
      <c r="K258" s="171"/>
      <c r="L258" s="189"/>
      <c r="M258" s="296"/>
      <c r="N258" s="294"/>
    </row>
    <row r="259" spans="1:14">
      <c r="A259" s="141"/>
      <c r="B259" s="297"/>
      <c r="C259" s="180"/>
      <c r="D259" s="171"/>
      <c r="E259" s="301" t="s">
        <v>264</v>
      </c>
      <c r="F259" s="176" t="s">
        <v>384</v>
      </c>
      <c r="G259" s="171"/>
      <c r="H259" s="171"/>
      <c r="I259" s="171"/>
      <c r="J259" s="177"/>
      <c r="K259" s="171"/>
      <c r="L259" s="189"/>
      <c r="M259" s="296"/>
      <c r="N259" s="294"/>
    </row>
    <row r="260" spans="1:14">
      <c r="A260" s="141"/>
      <c r="B260" s="297"/>
      <c r="C260" s="180"/>
      <c r="D260" s="171"/>
      <c r="E260" s="301" t="s">
        <v>264</v>
      </c>
      <c r="F260" s="176" t="s">
        <v>387</v>
      </c>
      <c r="G260" s="171"/>
      <c r="H260" s="171"/>
      <c r="I260" s="171"/>
      <c r="J260" s="177"/>
      <c r="K260" s="171"/>
      <c r="L260" s="189"/>
      <c r="M260" s="296"/>
      <c r="N260" s="294"/>
    </row>
    <row r="261" spans="1:14">
      <c r="A261" s="141"/>
      <c r="B261" s="297"/>
      <c r="C261" s="180"/>
      <c r="D261" s="171"/>
      <c r="E261" s="301" t="s">
        <v>264</v>
      </c>
      <c r="F261" s="176" t="s">
        <v>385</v>
      </c>
      <c r="G261" s="171"/>
      <c r="H261" s="171"/>
      <c r="I261" s="171"/>
      <c r="J261" s="177"/>
      <c r="K261" s="171"/>
      <c r="L261" s="189"/>
      <c r="M261" s="296"/>
      <c r="N261" s="294"/>
    </row>
    <row r="262" spans="1:14">
      <c r="A262" s="141"/>
      <c r="B262" s="297"/>
      <c r="C262" s="180"/>
      <c r="D262" s="171"/>
      <c r="E262" s="301" t="s">
        <v>264</v>
      </c>
      <c r="F262" s="176" t="s">
        <v>386</v>
      </c>
      <c r="G262" s="171"/>
      <c r="H262" s="171"/>
      <c r="I262" s="171"/>
      <c r="J262" s="177"/>
      <c r="K262" s="171"/>
      <c r="L262" s="189"/>
      <c r="M262" s="296"/>
      <c r="N262" s="294"/>
    </row>
    <row r="263" spans="1:14">
      <c r="A263" s="141"/>
      <c r="B263" s="297"/>
      <c r="C263" s="180"/>
      <c r="D263" s="171"/>
      <c r="E263" s="125"/>
      <c r="F263" s="127"/>
      <c r="G263" s="171"/>
      <c r="H263" s="171"/>
      <c r="I263" s="171"/>
      <c r="J263" s="177"/>
      <c r="K263" s="171"/>
      <c r="L263" s="127"/>
      <c r="M263" s="296"/>
      <c r="N263" s="294"/>
    </row>
    <row r="264" spans="1:14">
      <c r="A264" s="141"/>
      <c r="B264" s="297"/>
      <c r="C264" s="180"/>
      <c r="D264" s="296"/>
      <c r="E264" s="181">
        <v>10</v>
      </c>
      <c r="F264" s="182" t="s">
        <v>360</v>
      </c>
      <c r="G264" s="296"/>
      <c r="H264" s="296"/>
      <c r="I264" s="296"/>
      <c r="J264" s="177"/>
      <c r="K264" s="296"/>
      <c r="L264" s="127"/>
      <c r="M264" s="296"/>
      <c r="N264" s="294"/>
    </row>
    <row r="265" spans="1:14">
      <c r="A265" s="141"/>
      <c r="B265" s="297"/>
      <c r="C265" s="180"/>
      <c r="D265" s="296"/>
      <c r="E265" s="301" t="s">
        <v>264</v>
      </c>
      <c r="F265" s="177" t="s">
        <v>388</v>
      </c>
      <c r="G265" s="296"/>
      <c r="H265" s="296"/>
      <c r="I265" s="296"/>
      <c r="J265" s="177"/>
      <c r="K265" s="296"/>
      <c r="L265" s="188"/>
      <c r="M265" s="296"/>
      <c r="N265" s="294"/>
    </row>
    <row r="266" spans="1:14">
      <c r="A266" s="141"/>
      <c r="B266" s="297"/>
      <c r="C266" s="180"/>
      <c r="D266" s="296"/>
      <c r="E266" s="301"/>
      <c r="F266" s="177" t="s">
        <v>389</v>
      </c>
      <c r="G266" s="296"/>
      <c r="H266" s="296"/>
      <c r="I266" s="296"/>
      <c r="J266" s="177"/>
      <c r="K266" s="296"/>
      <c r="L266" s="188"/>
      <c r="M266" s="296"/>
      <c r="N266" s="294"/>
    </row>
    <row r="267" spans="1:14">
      <c r="A267" s="141"/>
      <c r="B267" s="297"/>
      <c r="C267" s="180"/>
      <c r="D267" s="296"/>
      <c r="E267" s="301"/>
      <c r="F267" s="177" t="s">
        <v>390</v>
      </c>
      <c r="G267" s="296"/>
      <c r="H267" s="296"/>
      <c r="I267" s="296"/>
      <c r="J267" s="177"/>
      <c r="K267" s="296"/>
      <c r="L267" s="188"/>
      <c r="M267" s="296"/>
      <c r="N267" s="294"/>
    </row>
    <row r="268" spans="1:14">
      <c r="A268" s="141"/>
      <c r="B268" s="297"/>
      <c r="C268" s="180"/>
      <c r="D268" s="296"/>
      <c r="E268" s="301"/>
      <c r="F268" s="177" t="s">
        <v>391</v>
      </c>
      <c r="G268" s="296"/>
      <c r="H268" s="296"/>
      <c r="I268" s="296"/>
      <c r="J268" s="177"/>
      <c r="K268" s="296"/>
      <c r="L268" s="188"/>
      <c r="M268" s="296"/>
      <c r="N268" s="294"/>
    </row>
    <row r="269" spans="1:14">
      <c r="A269" s="141"/>
      <c r="B269" s="297"/>
      <c r="C269" s="180"/>
      <c r="D269" s="296"/>
      <c r="E269" s="181"/>
      <c r="F269" s="182"/>
      <c r="G269" s="296"/>
      <c r="H269" s="296"/>
      <c r="I269" s="296"/>
      <c r="J269" s="177"/>
      <c r="K269" s="296"/>
      <c r="L269" s="127"/>
      <c r="M269" s="296"/>
      <c r="N269" s="294"/>
    </row>
    <row r="270" spans="1:14">
      <c r="A270" s="141"/>
      <c r="B270" s="297"/>
      <c r="C270" s="180"/>
      <c r="D270" s="296"/>
      <c r="E270" s="301" t="s">
        <v>264</v>
      </c>
      <c r="F270" s="177" t="s">
        <v>392</v>
      </c>
      <c r="G270" s="296"/>
      <c r="H270" s="296"/>
      <c r="I270" s="296"/>
      <c r="J270" s="177"/>
      <c r="K270" s="296"/>
      <c r="L270" s="188">
        <v>62223</v>
      </c>
      <c r="M270" s="296"/>
      <c r="N270" s="294"/>
    </row>
    <row r="271" spans="1:14">
      <c r="A271" s="141"/>
      <c r="B271" s="297"/>
      <c r="C271" s="180"/>
      <c r="D271" s="296"/>
      <c r="E271" s="181"/>
      <c r="F271" s="177" t="s">
        <v>393</v>
      </c>
      <c r="G271" s="296"/>
      <c r="H271" s="296"/>
      <c r="I271" s="296"/>
      <c r="J271" s="177"/>
      <c r="K271" s="296"/>
      <c r="L271" s="188"/>
      <c r="M271" s="296"/>
      <c r="N271" s="294"/>
    </row>
    <row r="272" spans="1:14">
      <c r="A272" s="141"/>
      <c r="B272" s="297"/>
      <c r="C272" s="180"/>
      <c r="D272" s="296"/>
      <c r="E272" s="181"/>
      <c r="F272" s="177" t="s">
        <v>394</v>
      </c>
      <c r="G272" s="296"/>
      <c r="H272" s="296"/>
      <c r="I272" s="296"/>
      <c r="J272" s="177"/>
      <c r="K272" s="296"/>
      <c r="L272" s="188"/>
      <c r="M272" s="296"/>
      <c r="N272" s="294"/>
    </row>
    <row r="273" spans="1:14">
      <c r="A273" s="141"/>
      <c r="B273" s="297"/>
      <c r="C273" s="180"/>
      <c r="D273" s="296"/>
      <c r="E273" s="181"/>
      <c r="F273" s="177" t="s">
        <v>395</v>
      </c>
      <c r="G273" s="296"/>
      <c r="H273" s="296"/>
      <c r="I273" s="296"/>
      <c r="J273" s="177"/>
      <c r="K273" s="296"/>
      <c r="L273" s="188"/>
      <c r="M273" s="296"/>
      <c r="N273" s="294"/>
    </row>
    <row r="274" spans="1:14">
      <c r="A274" s="141"/>
      <c r="B274" s="297"/>
      <c r="C274" s="180"/>
      <c r="D274" s="296"/>
      <c r="E274" s="181"/>
      <c r="F274" s="182"/>
      <c r="G274" s="296"/>
      <c r="H274" s="296"/>
      <c r="I274" s="296"/>
      <c r="J274" s="177"/>
      <c r="K274" s="296"/>
      <c r="L274" s="127"/>
      <c r="M274" s="296"/>
      <c r="N274" s="294"/>
    </row>
    <row r="275" spans="1:14">
      <c r="A275" s="141"/>
      <c r="B275" s="297"/>
      <c r="C275" s="180"/>
      <c r="D275" s="296"/>
      <c r="E275" s="301" t="s">
        <v>264</v>
      </c>
      <c r="F275" s="171" t="s">
        <v>396</v>
      </c>
      <c r="G275" s="296"/>
      <c r="H275" s="296"/>
      <c r="I275" s="296"/>
      <c r="J275" s="177"/>
      <c r="K275" s="296"/>
      <c r="L275" s="188"/>
      <c r="M275" s="296"/>
      <c r="N275" s="294"/>
    </row>
    <row r="276" spans="1:14">
      <c r="A276" s="141"/>
      <c r="B276" s="297"/>
      <c r="C276" s="180"/>
      <c r="D276" s="296"/>
      <c r="E276" s="181"/>
      <c r="F276" s="171" t="s">
        <v>397</v>
      </c>
      <c r="G276" s="296"/>
      <c r="H276" s="296"/>
      <c r="I276" s="296"/>
      <c r="J276" s="177"/>
      <c r="K276" s="296"/>
      <c r="L276" s="188"/>
      <c r="M276" s="296"/>
      <c r="N276" s="294"/>
    </row>
    <row r="277" spans="1:14">
      <c r="A277" s="141"/>
      <c r="B277" s="297"/>
      <c r="C277" s="180"/>
      <c r="D277" s="296"/>
      <c r="E277" s="181"/>
      <c r="F277" s="171" t="s">
        <v>398</v>
      </c>
      <c r="G277" s="296"/>
      <c r="H277" s="296"/>
      <c r="I277" s="296"/>
      <c r="J277" s="177"/>
      <c r="K277" s="296"/>
      <c r="L277" s="188"/>
      <c r="M277" s="296"/>
      <c r="N277" s="294"/>
    </row>
    <row r="278" spans="1:14">
      <c r="A278" s="141"/>
      <c r="B278" s="297"/>
      <c r="C278" s="180"/>
      <c r="D278" s="296"/>
      <c r="E278" s="181"/>
      <c r="F278" s="171" t="s">
        <v>399</v>
      </c>
      <c r="G278" s="296"/>
      <c r="H278" s="296"/>
      <c r="I278" s="296"/>
      <c r="J278" s="177"/>
      <c r="K278" s="296"/>
      <c r="L278" s="188"/>
      <c r="M278" s="296"/>
      <c r="N278" s="294"/>
    </row>
    <row r="279" spans="1:14">
      <c r="A279" s="141"/>
      <c r="B279" s="297"/>
      <c r="C279" s="180"/>
      <c r="D279" s="296"/>
      <c r="E279" s="181"/>
      <c r="F279" s="182"/>
      <c r="G279" s="296"/>
      <c r="H279" s="296"/>
      <c r="I279" s="296"/>
      <c r="J279" s="177"/>
      <c r="K279" s="296"/>
      <c r="L279" s="127"/>
      <c r="M279" s="296"/>
      <c r="N279" s="294"/>
    </row>
    <row r="280" spans="1:14">
      <c r="A280" s="141"/>
      <c r="B280" s="297"/>
      <c r="C280" s="180"/>
      <c r="D280" s="296"/>
      <c r="E280" s="301" t="s">
        <v>264</v>
      </c>
      <c r="F280" s="177" t="s">
        <v>400</v>
      </c>
      <c r="G280" s="296"/>
      <c r="H280" s="296"/>
      <c r="I280" s="296"/>
      <c r="J280" s="177"/>
      <c r="K280" s="296"/>
      <c r="L280" s="188"/>
      <c r="M280" s="296"/>
      <c r="N280" s="294"/>
    </row>
    <row r="281" spans="1:14">
      <c r="A281" s="141"/>
      <c r="B281" s="297"/>
      <c r="C281" s="180"/>
      <c r="D281" s="296"/>
      <c r="E281" s="181"/>
      <c r="F281" s="177" t="s">
        <v>401</v>
      </c>
      <c r="G281" s="296"/>
      <c r="H281" s="296"/>
      <c r="I281" s="296"/>
      <c r="J281" s="177"/>
      <c r="K281" s="296"/>
      <c r="L281" s="189"/>
      <c r="M281" s="296"/>
      <c r="N281" s="294"/>
    </row>
    <row r="282" spans="1:14">
      <c r="A282" s="141"/>
      <c r="B282" s="297"/>
      <c r="C282" s="180"/>
      <c r="D282" s="296"/>
      <c r="E282" s="181"/>
      <c r="F282" s="182"/>
      <c r="G282" s="296"/>
      <c r="H282" s="296"/>
      <c r="I282" s="296"/>
      <c r="J282" s="177"/>
      <c r="K282" s="296"/>
      <c r="L282" s="127"/>
      <c r="M282" s="296"/>
      <c r="N282" s="294"/>
    </row>
    <row r="283" spans="1:14">
      <c r="A283" s="141"/>
      <c r="B283" s="297"/>
      <c r="C283" s="180"/>
      <c r="D283" s="296"/>
      <c r="E283" s="125"/>
      <c r="F283" s="127"/>
      <c r="G283" s="296"/>
      <c r="H283" s="296"/>
      <c r="I283" s="296"/>
      <c r="J283" s="177"/>
      <c r="K283" s="296"/>
      <c r="L283" s="127"/>
      <c r="M283" s="296"/>
      <c r="N283" s="294"/>
    </row>
    <row r="284" spans="1:14">
      <c r="A284" s="141"/>
      <c r="B284" s="297"/>
      <c r="C284" s="180"/>
      <c r="D284" s="296"/>
      <c r="E284" s="181">
        <v>11</v>
      </c>
      <c r="F284" s="182" t="s">
        <v>361</v>
      </c>
      <c r="G284" s="296"/>
      <c r="H284" s="296"/>
      <c r="I284" s="296"/>
      <c r="J284" s="177"/>
      <c r="K284" s="296"/>
      <c r="L284" s="127"/>
      <c r="M284" s="296"/>
      <c r="N284" s="294"/>
    </row>
    <row r="285" spans="1:14">
      <c r="A285" s="141"/>
      <c r="B285" s="297"/>
      <c r="C285" s="180"/>
      <c r="D285" s="296"/>
      <c r="E285" s="125"/>
      <c r="F285" s="177" t="s">
        <v>402</v>
      </c>
      <c r="G285" s="296"/>
      <c r="H285" s="296"/>
      <c r="I285" s="296"/>
      <c r="J285" s="177"/>
      <c r="K285" s="296"/>
      <c r="L285" s="188"/>
      <c r="M285" s="296"/>
      <c r="N285" s="294"/>
    </row>
    <row r="286" spans="1:14">
      <c r="A286" s="141"/>
      <c r="B286" s="297"/>
      <c r="C286" s="180"/>
      <c r="D286" s="296"/>
      <c r="E286" s="125"/>
      <c r="F286" s="127"/>
      <c r="G286" s="296"/>
      <c r="H286" s="296"/>
      <c r="I286" s="296"/>
      <c r="J286" s="177"/>
      <c r="K286" s="296"/>
      <c r="L286" s="127"/>
      <c r="M286" s="296"/>
      <c r="N286" s="294"/>
    </row>
    <row r="287" spans="1:14" ht="15">
      <c r="A287" s="141"/>
      <c r="B287" s="297"/>
      <c r="C287" s="180"/>
      <c r="D287" s="296"/>
      <c r="E287" s="181">
        <v>12</v>
      </c>
      <c r="F287" s="182" t="s">
        <v>362</v>
      </c>
      <c r="G287" s="296"/>
      <c r="H287" s="190"/>
      <c r="I287" s="190"/>
      <c r="J287" s="177"/>
      <c r="K287" s="296"/>
      <c r="L287" s="188"/>
      <c r="M287" s="296"/>
      <c r="N287" s="294"/>
    </row>
    <row r="288" spans="1:14" ht="15">
      <c r="A288" s="141"/>
      <c r="B288" s="297"/>
      <c r="C288" s="180"/>
      <c r="D288" s="296"/>
      <c r="E288" s="125"/>
      <c r="F288" s="127"/>
      <c r="G288" s="296"/>
      <c r="H288" s="190"/>
      <c r="I288" s="190"/>
      <c r="J288" s="177"/>
      <c r="K288" s="296"/>
      <c r="L288" s="127"/>
      <c r="M288" s="296"/>
      <c r="N288" s="294"/>
    </row>
    <row r="289" spans="1:14" ht="15">
      <c r="A289" s="141"/>
      <c r="B289" s="297"/>
      <c r="C289" s="180"/>
      <c r="D289" s="296"/>
      <c r="E289" s="125"/>
      <c r="F289" s="127"/>
      <c r="G289" s="190"/>
      <c r="H289" s="190"/>
      <c r="I289" s="190"/>
      <c r="J289" s="296"/>
      <c r="K289" s="298"/>
      <c r="L289" s="127"/>
      <c r="M289" s="296"/>
      <c r="N289" s="294"/>
    </row>
    <row r="290" spans="1:14">
      <c r="A290" s="141"/>
      <c r="B290" s="297"/>
      <c r="C290" s="299"/>
      <c r="D290" s="296"/>
      <c r="E290" s="181" t="s">
        <v>270</v>
      </c>
      <c r="F290" s="191" t="s">
        <v>426</v>
      </c>
      <c r="G290" s="126"/>
      <c r="H290" s="337"/>
      <c r="I290" s="337"/>
      <c r="J290" s="296"/>
      <c r="K290" s="298"/>
      <c r="L290" s="127"/>
      <c r="M290" s="296"/>
      <c r="N290" s="294"/>
    </row>
    <row r="291" spans="1:14">
      <c r="A291" s="141"/>
      <c r="B291" s="297"/>
      <c r="C291" s="299"/>
      <c r="D291" s="296"/>
      <c r="E291" s="181"/>
      <c r="F291" s="191"/>
      <c r="G291" s="126"/>
      <c r="H291" s="337"/>
      <c r="I291" s="337"/>
      <c r="J291" s="296"/>
      <c r="K291" s="298"/>
      <c r="L291" s="127"/>
      <c r="M291" s="296"/>
      <c r="N291" s="294"/>
    </row>
    <row r="292" spans="1:14">
      <c r="A292" s="141"/>
      <c r="B292" s="297"/>
      <c r="C292" s="180"/>
      <c r="D292" s="296"/>
      <c r="E292" s="192">
        <v>13</v>
      </c>
      <c r="F292" s="193" t="s">
        <v>84</v>
      </c>
      <c r="G292" s="126"/>
      <c r="H292" s="337"/>
      <c r="I292" s="337"/>
      <c r="J292" s="296"/>
      <c r="K292" s="298"/>
      <c r="L292" s="127"/>
      <c r="M292" s="296"/>
      <c r="N292" s="294"/>
    </row>
    <row r="293" spans="1:14">
      <c r="A293" s="141"/>
      <c r="B293" s="297"/>
      <c r="C293" s="166" t="s">
        <v>403</v>
      </c>
      <c r="D293" s="296"/>
      <c r="E293" s="125"/>
      <c r="F293" s="165" t="s">
        <v>85</v>
      </c>
      <c r="G293" s="126"/>
      <c r="H293" s="337"/>
      <c r="I293" s="337"/>
      <c r="J293" s="296"/>
      <c r="K293" s="298"/>
      <c r="L293" s="188"/>
      <c r="M293" s="296"/>
      <c r="N293" s="294"/>
    </row>
    <row r="294" spans="1:14">
      <c r="A294" s="141"/>
      <c r="B294" s="297"/>
      <c r="C294" s="166"/>
      <c r="D294" s="296"/>
      <c r="E294" s="301" t="s">
        <v>264</v>
      </c>
      <c r="F294" s="177" t="s">
        <v>433</v>
      </c>
      <c r="G294" s="126"/>
      <c r="H294" s="337"/>
      <c r="I294" s="337"/>
      <c r="J294" s="296"/>
      <c r="K294" s="298"/>
      <c r="L294" s="188"/>
      <c r="M294" s="296"/>
      <c r="N294" s="294"/>
    </row>
    <row r="295" spans="1:14">
      <c r="A295" s="141"/>
      <c r="B295" s="297"/>
      <c r="C295" s="166"/>
      <c r="D295" s="296"/>
      <c r="E295" s="301" t="s">
        <v>264</v>
      </c>
      <c r="F295" s="177" t="s">
        <v>427</v>
      </c>
      <c r="G295" s="126"/>
      <c r="H295" s="337"/>
      <c r="I295" s="337"/>
      <c r="J295" s="296"/>
      <c r="K295" s="298"/>
      <c r="L295" s="188"/>
      <c r="M295" s="296"/>
      <c r="N295" s="294"/>
    </row>
    <row r="296" spans="1:14">
      <c r="A296" s="141"/>
      <c r="B296" s="297"/>
      <c r="C296" s="166"/>
      <c r="D296" s="296"/>
      <c r="E296" s="301" t="s">
        <v>264</v>
      </c>
      <c r="F296" s="177" t="s">
        <v>428</v>
      </c>
      <c r="G296" s="126"/>
      <c r="H296" s="337"/>
      <c r="I296" s="337"/>
      <c r="J296" s="296"/>
      <c r="K296" s="298"/>
      <c r="L296" s="188"/>
      <c r="M296" s="296"/>
      <c r="N296" s="294"/>
    </row>
    <row r="297" spans="1:14">
      <c r="A297" s="141"/>
      <c r="B297" s="297"/>
      <c r="C297" s="166"/>
      <c r="D297" s="296"/>
      <c r="E297" s="301" t="s">
        <v>264</v>
      </c>
      <c r="F297" s="177" t="s">
        <v>429</v>
      </c>
      <c r="G297" s="126"/>
      <c r="H297" s="337"/>
      <c r="I297" s="337"/>
      <c r="J297" s="296"/>
      <c r="K297" s="298"/>
      <c r="L297" s="188"/>
      <c r="M297" s="296"/>
      <c r="N297" s="294"/>
    </row>
    <row r="298" spans="1:14">
      <c r="A298" s="141"/>
      <c r="B298" s="297"/>
      <c r="C298" s="166"/>
      <c r="D298" s="296"/>
      <c r="E298" s="301" t="s">
        <v>264</v>
      </c>
      <c r="F298" s="177" t="s">
        <v>430</v>
      </c>
      <c r="G298" s="126"/>
      <c r="H298" s="337"/>
      <c r="I298" s="337"/>
      <c r="J298" s="296"/>
      <c r="K298" s="298"/>
      <c r="L298" s="188"/>
      <c r="M298" s="296"/>
      <c r="N298" s="294"/>
    </row>
    <row r="299" spans="1:14">
      <c r="A299" s="141"/>
      <c r="B299" s="297"/>
      <c r="C299" s="166"/>
      <c r="D299" s="296"/>
      <c r="E299" s="301" t="s">
        <v>264</v>
      </c>
      <c r="F299" s="177" t="s">
        <v>431</v>
      </c>
      <c r="G299" s="126"/>
      <c r="H299" s="337"/>
      <c r="I299" s="337"/>
      <c r="J299" s="296"/>
      <c r="K299" s="298"/>
      <c r="L299" s="188"/>
      <c r="M299" s="296"/>
      <c r="N299" s="294"/>
    </row>
    <row r="300" spans="1:14">
      <c r="A300" s="141"/>
      <c r="B300" s="297"/>
      <c r="C300" s="166"/>
      <c r="D300" s="296"/>
      <c r="E300" s="125"/>
      <c r="F300" s="165"/>
      <c r="G300" s="126"/>
      <c r="H300" s="337"/>
      <c r="I300" s="337"/>
      <c r="J300" s="296"/>
      <c r="K300" s="298"/>
      <c r="L300" s="127"/>
      <c r="M300" s="296"/>
      <c r="N300" s="294"/>
    </row>
    <row r="301" spans="1:14">
      <c r="A301" s="141"/>
      <c r="B301" s="297"/>
      <c r="C301" s="301" t="s">
        <v>404</v>
      </c>
      <c r="D301" s="296"/>
      <c r="E301" s="125"/>
      <c r="F301" s="165" t="s">
        <v>86</v>
      </c>
      <c r="G301" s="126"/>
      <c r="H301" s="337"/>
      <c r="I301" s="337"/>
      <c r="J301" s="296"/>
      <c r="K301" s="298"/>
      <c r="L301" s="127"/>
      <c r="M301" s="296"/>
      <c r="N301" s="294"/>
    </row>
    <row r="302" spans="1:14" ht="15.75">
      <c r="A302" s="141"/>
      <c r="B302" s="297"/>
      <c r="C302" s="301"/>
      <c r="D302" s="296"/>
      <c r="E302" s="301" t="s">
        <v>264</v>
      </c>
      <c r="F302" s="179" t="s">
        <v>432</v>
      </c>
      <c r="G302" s="126"/>
      <c r="H302" s="337"/>
      <c r="I302" s="337"/>
      <c r="J302" s="296"/>
      <c r="K302" s="298"/>
      <c r="L302" s="188"/>
      <c r="M302" s="296"/>
      <c r="N302" s="294"/>
    </row>
    <row r="303" spans="1:14" ht="15.75">
      <c r="A303" s="141"/>
      <c r="B303" s="297"/>
      <c r="C303" s="301"/>
      <c r="D303" s="296"/>
      <c r="E303" s="125"/>
      <c r="F303" s="179"/>
      <c r="G303" s="194" t="s">
        <v>436</v>
      </c>
      <c r="H303" s="337"/>
      <c r="I303" s="337"/>
      <c r="J303" s="296"/>
      <c r="K303" s="298"/>
      <c r="L303" s="127"/>
      <c r="M303" s="296"/>
      <c r="N303" s="294"/>
    </row>
    <row r="304" spans="1:14">
      <c r="A304" s="141"/>
      <c r="B304" s="297"/>
      <c r="C304" s="301"/>
      <c r="D304" s="296"/>
      <c r="E304" s="301" t="s">
        <v>264</v>
      </c>
      <c r="F304" s="177" t="s">
        <v>434</v>
      </c>
      <c r="G304" s="126"/>
      <c r="H304" s="337"/>
      <c r="I304" s="337"/>
      <c r="J304" s="296"/>
      <c r="K304" s="298"/>
      <c r="L304" s="188"/>
      <c r="M304" s="296"/>
      <c r="N304" s="294"/>
    </row>
    <row r="305" spans="1:14">
      <c r="A305" s="141"/>
      <c r="B305" s="297"/>
      <c r="C305" s="301"/>
      <c r="D305" s="296"/>
      <c r="E305" s="125"/>
      <c r="F305" s="177"/>
      <c r="G305" s="170" t="s">
        <v>437</v>
      </c>
      <c r="H305" s="337"/>
      <c r="I305" s="337"/>
      <c r="J305" s="296"/>
      <c r="K305" s="298"/>
      <c r="L305" s="188"/>
      <c r="M305" s="296"/>
      <c r="N305" s="294"/>
    </row>
    <row r="306" spans="1:14">
      <c r="A306" s="141"/>
      <c r="B306" s="297"/>
      <c r="C306" s="301"/>
      <c r="D306" s="296"/>
      <c r="E306" s="125"/>
      <c r="F306" s="177"/>
      <c r="G306" s="170" t="s">
        <v>438</v>
      </c>
      <c r="H306" s="337"/>
      <c r="I306" s="337"/>
      <c r="J306" s="296"/>
      <c r="K306" s="298"/>
      <c r="L306" s="188"/>
      <c r="M306" s="296"/>
      <c r="N306" s="294"/>
    </row>
    <row r="307" spans="1:14">
      <c r="A307" s="141"/>
      <c r="B307" s="297"/>
      <c r="C307" s="301"/>
      <c r="D307" s="296"/>
      <c r="E307" s="125"/>
      <c r="F307" s="177"/>
      <c r="G307" s="170" t="s">
        <v>439</v>
      </c>
      <c r="H307" s="337"/>
      <c r="I307" s="337"/>
      <c r="J307" s="296"/>
      <c r="K307" s="298"/>
      <c r="L307" s="188"/>
      <c r="M307" s="296"/>
      <c r="N307" s="294"/>
    </row>
    <row r="308" spans="1:14">
      <c r="A308" s="141"/>
      <c r="B308" s="297"/>
      <c r="C308" s="301"/>
      <c r="D308" s="296"/>
      <c r="E308" s="301" t="s">
        <v>264</v>
      </c>
      <c r="F308" s="177" t="s">
        <v>435</v>
      </c>
      <c r="G308" s="126"/>
      <c r="H308" s="337"/>
      <c r="I308" s="337"/>
      <c r="J308" s="296"/>
      <c r="K308" s="298"/>
      <c r="L308" s="411">
        <v>9461981.9579999987</v>
      </c>
      <c r="M308" s="296"/>
      <c r="N308" s="294"/>
    </row>
    <row r="309" spans="1:14">
      <c r="A309" s="141"/>
      <c r="B309" s="297"/>
      <c r="C309" s="301"/>
      <c r="D309" s="296"/>
      <c r="E309" s="125"/>
      <c r="F309" s="177"/>
      <c r="G309" s="170" t="s">
        <v>635</v>
      </c>
      <c r="H309" s="337"/>
      <c r="I309" s="337"/>
      <c r="J309" s="296"/>
      <c r="K309" s="298"/>
      <c r="L309" s="188"/>
      <c r="M309" s="296"/>
      <c r="N309" s="294"/>
    </row>
    <row r="310" spans="1:14">
      <c r="A310" s="141"/>
      <c r="B310" s="297"/>
      <c r="C310" s="301"/>
      <c r="D310" s="296"/>
      <c r="E310" s="125"/>
      <c r="F310" s="177"/>
      <c r="G310" s="170" t="s">
        <v>438</v>
      </c>
      <c r="H310" s="337"/>
      <c r="I310" s="337"/>
      <c r="J310" s="296"/>
      <c r="K310" s="298"/>
      <c r="L310" s="188"/>
      <c r="M310" s="296"/>
      <c r="N310" s="294"/>
    </row>
    <row r="311" spans="1:14">
      <c r="A311" s="141"/>
      <c r="B311" s="297"/>
      <c r="C311" s="301"/>
      <c r="D311" s="296"/>
      <c r="E311" s="125"/>
      <c r="F311" s="177"/>
      <c r="G311" s="170" t="s">
        <v>439</v>
      </c>
      <c r="H311" s="337"/>
      <c r="I311" s="337"/>
      <c r="J311" s="296"/>
      <c r="K311" s="298"/>
      <c r="L311" s="188"/>
      <c r="M311" s="296"/>
      <c r="N311" s="294"/>
    </row>
    <row r="312" spans="1:14">
      <c r="A312" s="141"/>
      <c r="B312" s="297"/>
      <c r="C312" s="301"/>
      <c r="D312" s="296"/>
      <c r="E312" s="301" t="s">
        <v>264</v>
      </c>
      <c r="F312" s="177" t="s">
        <v>429</v>
      </c>
      <c r="G312" s="126"/>
      <c r="H312" s="337"/>
      <c r="I312" s="337"/>
      <c r="J312" s="296"/>
      <c r="K312" s="298"/>
      <c r="L312" s="188"/>
      <c r="M312" s="296"/>
      <c r="N312" s="294"/>
    </row>
    <row r="313" spans="1:14">
      <c r="A313" s="141"/>
      <c r="B313" s="297"/>
      <c r="C313" s="301"/>
      <c r="D313" s="296"/>
      <c r="E313" s="301" t="s">
        <v>264</v>
      </c>
      <c r="F313" s="177" t="s">
        <v>440</v>
      </c>
      <c r="G313" s="126"/>
      <c r="H313" s="337"/>
      <c r="I313" s="337"/>
      <c r="J313" s="296"/>
      <c r="K313" s="298"/>
      <c r="L313" s="188"/>
      <c r="M313" s="296"/>
      <c r="N313" s="294"/>
    </row>
    <row r="314" spans="1:14">
      <c r="A314" s="141"/>
      <c r="B314" s="297"/>
      <c r="C314" s="301"/>
      <c r="D314" s="296"/>
      <c r="E314" s="125"/>
      <c r="F314" s="165"/>
      <c r="G314" s="126"/>
      <c r="H314" s="337"/>
      <c r="I314" s="337"/>
      <c r="J314" s="296"/>
      <c r="K314" s="298"/>
      <c r="L314" s="127"/>
      <c r="M314" s="296"/>
      <c r="N314" s="294"/>
    </row>
    <row r="315" spans="1:14">
      <c r="A315" s="141"/>
      <c r="B315" s="297"/>
      <c r="C315" s="166" t="s">
        <v>405</v>
      </c>
      <c r="D315" s="296"/>
      <c r="E315" s="125"/>
      <c r="F315" s="165" t="s">
        <v>87</v>
      </c>
      <c r="G315" s="126"/>
      <c r="H315" s="337"/>
      <c r="I315" s="337"/>
      <c r="J315" s="296"/>
      <c r="K315" s="298"/>
      <c r="L315" s="188"/>
      <c r="M315" s="296"/>
      <c r="N315" s="294"/>
    </row>
    <row r="316" spans="1:14">
      <c r="A316" s="141"/>
      <c r="B316" s="297"/>
      <c r="C316" s="166"/>
      <c r="D316" s="296"/>
      <c r="E316" s="301" t="s">
        <v>264</v>
      </c>
      <c r="F316" s="177" t="s">
        <v>441</v>
      </c>
      <c r="G316" s="126"/>
      <c r="H316" s="337"/>
      <c r="I316" s="337"/>
      <c r="J316" s="296"/>
      <c r="K316" s="298"/>
      <c r="L316" s="188"/>
      <c r="M316" s="296"/>
      <c r="N316" s="294"/>
    </row>
    <row r="317" spans="1:14">
      <c r="A317" s="141"/>
      <c r="B317" s="297"/>
      <c r="C317" s="166"/>
      <c r="D317" s="296"/>
      <c r="E317" s="301"/>
      <c r="F317" s="177"/>
      <c r="G317" s="126"/>
      <c r="H317" s="337"/>
      <c r="I317" s="337"/>
      <c r="J317" s="296"/>
      <c r="K317" s="298"/>
      <c r="L317" s="127"/>
      <c r="M317" s="296"/>
      <c r="N317" s="294"/>
    </row>
    <row r="318" spans="1:14">
      <c r="A318" s="141"/>
      <c r="B318" s="297"/>
      <c r="C318" s="166"/>
      <c r="D318" s="296"/>
      <c r="E318" s="125"/>
      <c r="F318" s="165"/>
      <c r="G318" s="126"/>
      <c r="H318" s="337"/>
      <c r="I318" s="337"/>
      <c r="J318" s="296"/>
      <c r="K318" s="298"/>
      <c r="L318" s="127"/>
      <c r="M318" s="296"/>
      <c r="N318" s="294"/>
    </row>
    <row r="319" spans="1:14">
      <c r="A319" s="141"/>
      <c r="B319" s="297"/>
      <c r="C319" s="301" t="s">
        <v>406</v>
      </c>
      <c r="D319" s="296"/>
      <c r="E319" s="125"/>
      <c r="F319" s="165" t="s">
        <v>88</v>
      </c>
      <c r="G319" s="126"/>
      <c r="H319" s="337"/>
      <c r="I319" s="337"/>
      <c r="J319" s="296"/>
      <c r="K319" s="298"/>
      <c r="L319" s="188"/>
      <c r="M319" s="296"/>
      <c r="N319" s="294"/>
    </row>
    <row r="320" spans="1:14">
      <c r="A320" s="141"/>
      <c r="B320" s="297"/>
      <c r="C320" s="301"/>
      <c r="D320" s="296"/>
      <c r="E320" s="301" t="s">
        <v>264</v>
      </c>
      <c r="F320" s="177" t="s">
        <v>442</v>
      </c>
      <c r="G320" s="126"/>
      <c r="H320" s="337"/>
      <c r="I320" s="337"/>
      <c r="J320" s="296"/>
      <c r="K320" s="298"/>
      <c r="L320" s="341"/>
      <c r="M320" s="296"/>
      <c r="N320" s="294"/>
    </row>
    <row r="321" spans="1:14">
      <c r="A321" s="141"/>
      <c r="B321" s="297"/>
      <c r="C321" s="301"/>
      <c r="D321" s="296"/>
      <c r="E321" s="301"/>
      <c r="F321" s="177"/>
      <c r="G321" s="175" t="s">
        <v>444</v>
      </c>
      <c r="H321" s="337"/>
      <c r="I321" s="337"/>
      <c r="J321" s="296"/>
      <c r="K321" s="298"/>
      <c r="L321" s="341">
        <f>+Pasivet!F10</f>
        <v>25346355.477899838</v>
      </c>
      <c r="M321" s="296"/>
      <c r="N321" s="294"/>
    </row>
    <row r="322" spans="1:14">
      <c r="A322" s="141"/>
      <c r="B322" s="297"/>
      <c r="C322" s="301"/>
      <c r="D322" s="296"/>
      <c r="E322" s="301"/>
      <c r="F322" s="177"/>
      <c r="G322" s="175"/>
      <c r="H322" s="337"/>
      <c r="I322" s="337"/>
      <c r="J322" s="296"/>
      <c r="K322" s="298"/>
      <c r="L322" s="188"/>
      <c r="M322" s="296"/>
      <c r="N322" s="294"/>
    </row>
    <row r="323" spans="1:14">
      <c r="A323" s="141"/>
      <c r="B323" s="297"/>
      <c r="C323" s="301"/>
      <c r="D323" s="296"/>
      <c r="E323" s="301"/>
      <c r="F323" s="177"/>
      <c r="G323" s="175"/>
      <c r="H323" s="337"/>
      <c r="I323" s="337"/>
      <c r="J323" s="296"/>
      <c r="K323" s="298"/>
      <c r="L323" s="188"/>
      <c r="M323" s="296"/>
      <c r="N323" s="294"/>
    </row>
    <row r="324" spans="1:14">
      <c r="A324" s="141"/>
      <c r="B324" s="297"/>
      <c r="C324" s="301"/>
      <c r="D324" s="296"/>
      <c r="E324" s="301" t="s">
        <v>264</v>
      </c>
      <c r="F324" s="177" t="s">
        <v>443</v>
      </c>
      <c r="G324" s="126"/>
      <c r="H324" s="337"/>
      <c r="I324" s="337"/>
      <c r="J324" s="296"/>
      <c r="K324" s="298"/>
      <c r="L324" s="188"/>
      <c r="M324" s="296"/>
      <c r="N324" s="294"/>
    </row>
    <row r="325" spans="1:14">
      <c r="A325" s="141"/>
      <c r="B325" s="297"/>
      <c r="C325" s="301"/>
      <c r="D325" s="296"/>
      <c r="E325" s="125"/>
      <c r="F325" s="165"/>
      <c r="G325" s="175" t="s">
        <v>445</v>
      </c>
      <c r="H325" s="337"/>
      <c r="I325" s="337"/>
      <c r="J325" s="296"/>
      <c r="K325" s="298"/>
      <c r="L325" s="127"/>
      <c r="M325" s="296"/>
      <c r="N325" s="294"/>
    </row>
    <row r="326" spans="1:14">
      <c r="A326" s="141"/>
      <c r="B326" s="297"/>
      <c r="C326" s="301"/>
      <c r="D326" s="296"/>
      <c r="E326" s="125"/>
      <c r="F326" s="165"/>
      <c r="G326" s="126"/>
      <c r="H326" s="337"/>
      <c r="I326" s="337"/>
      <c r="J326" s="296"/>
      <c r="K326" s="298"/>
      <c r="L326" s="127"/>
      <c r="M326" s="296"/>
      <c r="N326" s="294"/>
    </row>
    <row r="327" spans="1:14">
      <c r="A327" s="141"/>
      <c r="B327" s="297"/>
      <c r="C327" s="166" t="s">
        <v>407</v>
      </c>
      <c r="D327" s="296"/>
      <c r="E327" s="177"/>
      <c r="F327" s="165" t="s">
        <v>89</v>
      </c>
      <c r="G327" s="126"/>
      <c r="H327" s="337"/>
      <c r="I327" s="337"/>
      <c r="J327" s="296"/>
      <c r="K327" s="298"/>
      <c r="L327" s="188"/>
      <c r="M327" s="296"/>
      <c r="N327" s="294"/>
    </row>
    <row r="328" spans="1:14">
      <c r="A328" s="141"/>
      <c r="B328" s="297"/>
      <c r="C328" s="166"/>
      <c r="D328" s="296"/>
      <c r="E328" s="301" t="s">
        <v>264</v>
      </c>
      <c r="F328" s="177" t="s">
        <v>446</v>
      </c>
      <c r="G328" s="126"/>
      <c r="H328" s="337"/>
      <c r="I328" s="337"/>
      <c r="J328" s="296"/>
      <c r="K328" s="298"/>
      <c r="L328" s="188"/>
      <c r="M328" s="296"/>
      <c r="N328" s="294"/>
    </row>
    <row r="329" spans="1:14">
      <c r="A329" s="141"/>
      <c r="B329" s="297"/>
      <c r="C329" s="166"/>
      <c r="D329" s="296"/>
      <c r="E329" s="301"/>
      <c r="F329" s="165"/>
      <c r="G329" s="126"/>
      <c r="H329" s="337"/>
      <c r="I329" s="337"/>
      <c r="J329" s="296"/>
      <c r="K329" s="298"/>
      <c r="L329" s="298"/>
      <c r="M329" s="296"/>
      <c r="N329" s="294"/>
    </row>
    <row r="330" spans="1:14">
      <c r="A330" s="141"/>
      <c r="B330" s="297"/>
      <c r="C330" s="301" t="s">
        <v>408</v>
      </c>
      <c r="D330" s="296"/>
      <c r="E330" s="177"/>
      <c r="F330" s="165" t="s">
        <v>90</v>
      </c>
      <c r="G330" s="126"/>
      <c r="H330" s="337"/>
      <c r="I330" s="337"/>
      <c r="J330" s="296"/>
      <c r="K330" s="298"/>
      <c r="L330" s="188"/>
      <c r="M330" s="296"/>
      <c r="N330" s="294"/>
    </row>
    <row r="331" spans="1:14">
      <c r="A331" s="141"/>
      <c r="B331" s="297"/>
      <c r="C331" s="301"/>
      <c r="D331" s="296"/>
      <c r="E331" s="301" t="s">
        <v>264</v>
      </c>
      <c r="F331" s="177" t="s">
        <v>447</v>
      </c>
      <c r="G331" s="126"/>
      <c r="H331" s="337"/>
      <c r="I331" s="337"/>
      <c r="J331" s="296"/>
      <c r="K331" s="298"/>
      <c r="L331" s="188"/>
      <c r="M331" s="296"/>
      <c r="N331" s="294"/>
    </row>
    <row r="332" spans="1:14">
      <c r="A332" s="141"/>
      <c r="B332" s="297"/>
      <c r="C332" s="301"/>
      <c r="D332" s="296"/>
      <c r="E332" s="301"/>
      <c r="F332" s="165"/>
      <c r="G332" s="126"/>
      <c r="H332" s="337"/>
      <c r="I332" s="337"/>
      <c r="J332" s="296"/>
      <c r="K332" s="298"/>
      <c r="L332" s="298"/>
      <c r="M332" s="298"/>
      <c r="N332" s="294"/>
    </row>
    <row r="333" spans="1:14">
      <c r="A333" s="141"/>
      <c r="B333" s="297"/>
      <c r="C333" s="166" t="s">
        <v>409</v>
      </c>
      <c r="D333" s="296"/>
      <c r="E333" s="177"/>
      <c r="F333" s="165" t="s">
        <v>91</v>
      </c>
      <c r="G333" s="126"/>
      <c r="H333" s="337"/>
      <c r="I333" s="337"/>
      <c r="J333" s="296"/>
      <c r="K333" s="298"/>
      <c r="L333" s="188"/>
      <c r="M333" s="296"/>
      <c r="N333" s="294"/>
    </row>
    <row r="334" spans="1:14">
      <c r="A334" s="141"/>
      <c r="B334" s="297"/>
      <c r="C334" s="166"/>
      <c r="D334" s="296"/>
      <c r="E334" s="301" t="s">
        <v>264</v>
      </c>
      <c r="F334" s="170" t="s">
        <v>448</v>
      </c>
      <c r="G334" s="126"/>
      <c r="H334" s="337"/>
      <c r="I334" s="337"/>
      <c r="J334" s="296"/>
      <c r="K334" s="298"/>
      <c r="L334" s="188"/>
      <c r="M334" s="296"/>
      <c r="N334" s="294"/>
    </row>
    <row r="335" spans="1:14">
      <c r="A335" s="141"/>
      <c r="B335" s="297"/>
      <c r="C335" s="166"/>
      <c r="D335" s="296"/>
      <c r="E335" s="301"/>
      <c r="F335" s="165"/>
      <c r="G335" s="126"/>
      <c r="H335" s="337"/>
      <c r="I335" s="337"/>
      <c r="J335" s="296"/>
      <c r="K335" s="298"/>
      <c r="L335" s="298"/>
      <c r="M335" s="296"/>
      <c r="N335" s="294"/>
    </row>
    <row r="336" spans="1:14">
      <c r="A336" s="141"/>
      <c r="B336" s="297"/>
      <c r="C336" s="301" t="s">
        <v>410</v>
      </c>
      <c r="D336" s="296"/>
      <c r="E336" s="177"/>
      <c r="F336" s="165" t="s">
        <v>92</v>
      </c>
      <c r="G336" s="126"/>
      <c r="H336" s="337"/>
      <c r="I336" s="337"/>
      <c r="J336" s="296"/>
      <c r="K336" s="298"/>
      <c r="L336" s="188"/>
      <c r="M336" s="296"/>
      <c r="N336" s="294"/>
    </row>
    <row r="337" spans="1:19">
      <c r="A337" s="141"/>
      <c r="B337" s="297"/>
      <c r="C337" s="301"/>
      <c r="D337" s="296"/>
      <c r="E337" s="301" t="s">
        <v>264</v>
      </c>
      <c r="F337" s="177" t="s">
        <v>132</v>
      </c>
      <c r="G337" s="126"/>
      <c r="H337" s="337"/>
      <c r="I337" s="337"/>
      <c r="J337" s="296"/>
      <c r="K337" s="298"/>
      <c r="L337" s="340">
        <v>913927.73600000003</v>
      </c>
      <c r="M337" s="296"/>
      <c r="N337" s="294"/>
      <c r="P337" s="21"/>
      <c r="Q337" s="21"/>
    </row>
    <row r="338" spans="1:19">
      <c r="A338" s="141"/>
      <c r="B338" s="297"/>
      <c r="C338" s="301"/>
      <c r="D338" s="296"/>
      <c r="E338" s="301" t="s">
        <v>264</v>
      </c>
      <c r="F338" s="177" t="s">
        <v>449</v>
      </c>
      <c r="G338" s="126"/>
      <c r="H338" s="337"/>
      <c r="I338" s="337"/>
      <c r="J338" s="296"/>
      <c r="K338" s="298"/>
      <c r="L338" s="188"/>
      <c r="M338" s="296"/>
      <c r="N338" s="294"/>
    </row>
    <row r="339" spans="1:19">
      <c r="A339" s="141"/>
      <c r="B339" s="297"/>
      <c r="C339" s="301"/>
      <c r="D339" s="296"/>
      <c r="E339" s="301" t="s">
        <v>264</v>
      </c>
      <c r="F339" s="177" t="s">
        <v>450</v>
      </c>
      <c r="G339" s="126"/>
      <c r="H339" s="337"/>
      <c r="I339" s="337"/>
      <c r="J339" s="296"/>
      <c r="K339" s="298"/>
      <c r="L339" s="340">
        <v>288960</v>
      </c>
      <c r="M339" s="296"/>
      <c r="N339" s="294"/>
    </row>
    <row r="340" spans="1:19">
      <c r="A340" s="141"/>
      <c r="B340" s="297"/>
      <c r="C340" s="301"/>
      <c r="D340" s="296"/>
      <c r="E340" s="301" t="s">
        <v>264</v>
      </c>
      <c r="F340" s="177" t="s">
        <v>451</v>
      </c>
      <c r="G340" s="126"/>
      <c r="H340" s="337"/>
      <c r="I340" s="337"/>
      <c r="J340" s="296"/>
      <c r="K340" s="298"/>
      <c r="L340" s="188"/>
      <c r="M340" s="296"/>
      <c r="N340" s="294"/>
    </row>
    <row r="341" spans="1:19">
      <c r="A341" s="141"/>
      <c r="B341" s="297"/>
      <c r="C341" s="301"/>
      <c r="D341" s="296"/>
      <c r="E341" s="301" t="s">
        <v>264</v>
      </c>
      <c r="F341" s="177" t="s">
        <v>452</v>
      </c>
      <c r="G341" s="126"/>
      <c r="H341" s="337"/>
      <c r="I341" s="337"/>
      <c r="J341" s="296"/>
      <c r="K341" s="298"/>
      <c r="L341" s="188"/>
      <c r="M341" s="296"/>
      <c r="N341" s="294"/>
    </row>
    <row r="342" spans="1:19">
      <c r="A342" s="141"/>
      <c r="B342" s="297"/>
      <c r="C342" s="301"/>
      <c r="D342" s="296"/>
      <c r="E342" s="301"/>
      <c r="F342" s="165"/>
      <c r="G342" s="126"/>
      <c r="H342" s="337"/>
      <c r="I342" s="337"/>
      <c r="J342" s="296"/>
      <c r="K342" s="298"/>
      <c r="L342" s="298"/>
      <c r="M342" s="296"/>
      <c r="N342" s="294"/>
    </row>
    <row r="343" spans="1:19">
      <c r="A343" s="141"/>
      <c r="B343" s="297"/>
      <c r="C343" s="166" t="s">
        <v>411</v>
      </c>
      <c r="D343" s="296"/>
      <c r="E343" s="177"/>
      <c r="F343" s="165" t="s">
        <v>93</v>
      </c>
      <c r="G343" s="126"/>
      <c r="H343" s="337"/>
      <c r="I343" s="337"/>
      <c r="J343" s="296"/>
      <c r="K343" s="298"/>
      <c r="L343" s="188"/>
      <c r="M343" s="296"/>
      <c r="N343" s="294"/>
    </row>
    <row r="344" spans="1:19">
      <c r="A344" s="141"/>
      <c r="B344" s="297"/>
      <c r="C344" s="166"/>
      <c r="D344" s="296"/>
      <c r="E344" s="301" t="s">
        <v>264</v>
      </c>
      <c r="F344" s="177" t="s">
        <v>453</v>
      </c>
      <c r="G344" s="126"/>
      <c r="H344" s="337"/>
      <c r="I344" s="337"/>
      <c r="J344" s="296"/>
      <c r="K344" s="298"/>
      <c r="L344" s="188"/>
      <c r="M344" s="296"/>
      <c r="N344" s="294"/>
      <c r="Q344" s="21"/>
      <c r="R344" s="21"/>
      <c r="S344" s="20"/>
    </row>
    <row r="345" spans="1:19">
      <c r="A345" s="141"/>
      <c r="B345" s="297"/>
      <c r="C345" s="166"/>
      <c r="D345" s="296"/>
      <c r="E345" s="301" t="s">
        <v>264</v>
      </c>
      <c r="F345" s="177" t="s">
        <v>454</v>
      </c>
      <c r="G345" s="126"/>
      <c r="H345" s="337"/>
      <c r="I345" s="337"/>
      <c r="J345" s="296"/>
      <c r="K345" s="298"/>
      <c r="L345" s="188">
        <v>7800</v>
      </c>
      <c r="M345" s="296"/>
      <c r="N345" s="294"/>
      <c r="Q345" s="378"/>
      <c r="R345" s="378"/>
      <c r="S345" s="378"/>
    </row>
    <row r="346" spans="1:19">
      <c r="A346" s="141"/>
      <c r="B346" s="297"/>
      <c r="C346" s="166"/>
      <c r="D346" s="296"/>
      <c r="E346" s="301" t="s">
        <v>264</v>
      </c>
      <c r="F346" s="177" t="s">
        <v>455</v>
      </c>
      <c r="G346" s="126"/>
      <c r="H346" s="337"/>
      <c r="I346" s="337"/>
      <c r="J346" s="296"/>
      <c r="K346" s="298"/>
      <c r="L346" s="188"/>
      <c r="M346" s="296"/>
      <c r="N346" s="294"/>
    </row>
    <row r="347" spans="1:19">
      <c r="A347" s="141"/>
      <c r="B347" s="297"/>
      <c r="C347" s="166"/>
      <c r="D347" s="296"/>
      <c r="E347" s="301" t="s">
        <v>264</v>
      </c>
      <c r="F347" s="177" t="s">
        <v>266</v>
      </c>
      <c r="G347" s="126"/>
      <c r="H347" s="337"/>
      <c r="I347" s="337"/>
      <c r="J347" s="296"/>
      <c r="K347" s="298"/>
      <c r="L347" s="340">
        <v>218347</v>
      </c>
      <c r="M347" s="296"/>
      <c r="N347" s="294"/>
    </row>
    <row r="348" spans="1:19">
      <c r="A348" s="141"/>
      <c r="B348" s="297"/>
      <c r="C348" s="166"/>
      <c r="D348" s="296"/>
      <c r="E348" s="301" t="s">
        <v>264</v>
      </c>
      <c r="F348" s="177" t="s">
        <v>456</v>
      </c>
      <c r="G348" s="126"/>
      <c r="H348" s="337"/>
      <c r="I348" s="337"/>
      <c r="J348" s="296"/>
      <c r="K348" s="298"/>
      <c r="L348" s="188"/>
      <c r="M348" s="296"/>
      <c r="N348" s="294"/>
    </row>
    <row r="349" spans="1:19">
      <c r="A349" s="141"/>
      <c r="B349" s="297"/>
      <c r="C349" s="166"/>
      <c r="D349" s="296"/>
      <c r="E349" s="301" t="s">
        <v>264</v>
      </c>
      <c r="F349" s="177" t="s">
        <v>457</v>
      </c>
      <c r="G349" s="126"/>
      <c r="H349" s="337"/>
      <c r="I349" s="337"/>
      <c r="J349" s="296"/>
      <c r="K349" s="298"/>
      <c r="L349" s="188"/>
      <c r="M349" s="296"/>
      <c r="N349" s="294"/>
    </row>
    <row r="350" spans="1:19">
      <c r="A350" s="141"/>
      <c r="B350" s="297"/>
      <c r="C350" s="166"/>
      <c r="D350" s="296"/>
      <c r="E350" s="301" t="s">
        <v>264</v>
      </c>
      <c r="F350" s="177" t="s">
        <v>458</v>
      </c>
      <c r="G350" s="126"/>
      <c r="H350" s="337"/>
      <c r="I350" s="337"/>
      <c r="J350" s="296"/>
      <c r="K350" s="298"/>
      <c r="L350" s="188"/>
      <c r="M350" s="296"/>
      <c r="N350" s="294"/>
    </row>
    <row r="351" spans="1:19">
      <c r="A351" s="141"/>
      <c r="B351" s="297"/>
      <c r="C351" s="166"/>
      <c r="D351" s="296"/>
      <c r="E351" s="301" t="s">
        <v>264</v>
      </c>
      <c r="F351" s="177" t="s">
        <v>459</v>
      </c>
      <c r="G351" s="126"/>
      <c r="H351" s="337"/>
      <c r="I351" s="337"/>
      <c r="J351" s="296"/>
      <c r="K351" s="298"/>
      <c r="L351" s="188">
        <v>1500</v>
      </c>
      <c r="M351" s="296"/>
      <c r="N351" s="294"/>
    </row>
    <row r="352" spans="1:19">
      <c r="A352" s="141"/>
      <c r="B352" s="297"/>
      <c r="C352" s="166"/>
      <c r="D352" s="296"/>
      <c r="E352" s="301"/>
      <c r="F352" s="165"/>
      <c r="G352" s="126"/>
      <c r="H352" s="337"/>
      <c r="I352" s="337"/>
      <c r="J352" s="296"/>
      <c r="K352" s="298"/>
      <c r="L352" s="298"/>
      <c r="M352" s="296"/>
      <c r="N352" s="294"/>
    </row>
    <row r="353" spans="1:14">
      <c r="A353" s="141"/>
      <c r="B353" s="297"/>
      <c r="C353" s="166" t="s">
        <v>412</v>
      </c>
      <c r="D353" s="296"/>
      <c r="E353" s="177"/>
      <c r="F353" s="165" t="s">
        <v>101</v>
      </c>
      <c r="G353" s="126"/>
      <c r="H353" s="337"/>
      <c r="I353" s="337"/>
      <c r="J353" s="296"/>
      <c r="K353" s="298"/>
      <c r="L353" s="188"/>
      <c r="M353" s="296"/>
      <c r="N353" s="294"/>
    </row>
    <row r="354" spans="1:14">
      <c r="A354" s="141"/>
      <c r="B354" s="297"/>
      <c r="C354" s="166"/>
      <c r="D354" s="296"/>
      <c r="E354" s="301" t="s">
        <v>264</v>
      </c>
      <c r="F354" s="177" t="s">
        <v>460</v>
      </c>
      <c r="G354" s="126"/>
      <c r="H354" s="337"/>
      <c r="I354" s="337"/>
      <c r="J354" s="296"/>
      <c r="K354" s="298"/>
      <c r="L354" s="188"/>
      <c r="M354" s="296"/>
      <c r="N354" s="294"/>
    </row>
    <row r="355" spans="1:14">
      <c r="A355" s="141"/>
      <c r="B355" s="297"/>
      <c r="C355" s="166"/>
      <c r="D355" s="296"/>
      <c r="E355" s="301" t="s">
        <v>264</v>
      </c>
      <c r="F355" s="177" t="s">
        <v>461</v>
      </c>
      <c r="G355" s="126"/>
      <c r="H355" s="337"/>
      <c r="I355" s="337"/>
      <c r="J355" s="296"/>
      <c r="K355" s="298"/>
      <c r="L355" s="188"/>
      <c r="M355" s="296"/>
      <c r="N355" s="294"/>
    </row>
    <row r="356" spans="1:14">
      <c r="A356" s="141"/>
      <c r="B356" s="297"/>
      <c r="C356" s="166"/>
      <c r="D356" s="296"/>
      <c r="E356" s="301"/>
      <c r="F356" s="165"/>
      <c r="G356" s="126"/>
      <c r="H356" s="337"/>
      <c r="I356" s="337"/>
      <c r="J356" s="296"/>
      <c r="K356" s="298"/>
      <c r="L356" s="127"/>
      <c r="M356" s="296"/>
      <c r="N356" s="294"/>
    </row>
    <row r="357" spans="1:14">
      <c r="A357" s="141"/>
      <c r="B357" s="297"/>
      <c r="C357" s="180"/>
      <c r="D357" s="296"/>
      <c r="E357" s="192">
        <v>14</v>
      </c>
      <c r="F357" s="193" t="s">
        <v>94</v>
      </c>
      <c r="G357" s="126"/>
      <c r="H357" s="337"/>
      <c r="I357" s="337"/>
      <c r="J357" s="296"/>
      <c r="K357" s="298"/>
      <c r="L357" s="188"/>
      <c r="M357" s="296"/>
      <c r="N357" s="294"/>
    </row>
    <row r="358" spans="1:14">
      <c r="A358" s="141"/>
      <c r="B358" s="297"/>
      <c r="C358" s="180"/>
      <c r="D358" s="296"/>
      <c r="E358" s="301" t="s">
        <v>264</v>
      </c>
      <c r="F358" s="177" t="s">
        <v>462</v>
      </c>
      <c r="G358" s="126"/>
      <c r="H358" s="337"/>
      <c r="I358" s="337"/>
      <c r="J358" s="296"/>
      <c r="K358" s="298"/>
      <c r="L358" s="188"/>
      <c r="M358" s="296"/>
      <c r="N358" s="294"/>
    </row>
    <row r="359" spans="1:14">
      <c r="A359" s="141"/>
      <c r="B359" s="297"/>
      <c r="C359" s="180"/>
      <c r="D359" s="296"/>
      <c r="E359" s="301" t="s">
        <v>264</v>
      </c>
      <c r="F359" s="177" t="s">
        <v>463</v>
      </c>
      <c r="G359" s="126"/>
      <c r="H359" s="337"/>
      <c r="I359" s="337"/>
      <c r="J359" s="296"/>
      <c r="K359" s="298"/>
      <c r="L359" s="188"/>
      <c r="M359" s="296"/>
      <c r="N359" s="294"/>
    </row>
    <row r="360" spans="1:14">
      <c r="A360" s="141"/>
      <c r="B360" s="297"/>
      <c r="C360" s="180"/>
      <c r="D360" s="296"/>
      <c r="E360" s="192"/>
      <c r="F360" s="193"/>
      <c r="G360" s="126"/>
      <c r="H360" s="337"/>
      <c r="I360" s="337"/>
      <c r="J360" s="296"/>
      <c r="K360" s="298"/>
      <c r="L360" s="127"/>
      <c r="M360" s="296"/>
      <c r="N360" s="294"/>
    </row>
    <row r="361" spans="1:14">
      <c r="A361" s="141"/>
      <c r="B361" s="297"/>
      <c r="C361" s="180"/>
      <c r="D361" s="296"/>
      <c r="E361" s="192">
        <v>15</v>
      </c>
      <c r="F361" s="193" t="s">
        <v>95</v>
      </c>
      <c r="G361" s="126"/>
      <c r="H361" s="337"/>
      <c r="I361" s="337"/>
      <c r="J361" s="296"/>
      <c r="K361" s="298"/>
      <c r="L361" s="188"/>
      <c r="M361" s="296"/>
      <c r="N361" s="294"/>
    </row>
    <row r="362" spans="1:14">
      <c r="A362" s="141"/>
      <c r="B362" s="297"/>
      <c r="C362" s="180"/>
      <c r="D362" s="296"/>
      <c r="E362" s="301" t="s">
        <v>264</v>
      </c>
      <c r="F362" s="195" t="s">
        <v>464</v>
      </c>
      <c r="G362" s="126"/>
      <c r="H362" s="337"/>
      <c r="I362" s="337"/>
      <c r="J362" s="296"/>
      <c r="K362" s="298"/>
      <c r="L362" s="188"/>
      <c r="M362" s="296"/>
      <c r="N362" s="294"/>
    </row>
    <row r="363" spans="1:14">
      <c r="A363" s="141"/>
      <c r="B363" s="297"/>
      <c r="C363" s="180"/>
      <c r="D363" s="296"/>
      <c r="E363" s="301" t="s">
        <v>264</v>
      </c>
      <c r="F363" s="177" t="s">
        <v>465</v>
      </c>
      <c r="G363" s="126"/>
      <c r="H363" s="337"/>
      <c r="I363" s="337"/>
      <c r="J363" s="296"/>
      <c r="K363" s="298"/>
      <c r="L363" s="188"/>
      <c r="M363" s="296"/>
      <c r="N363" s="294"/>
    </row>
    <row r="364" spans="1:14">
      <c r="A364" s="141"/>
      <c r="B364" s="297"/>
      <c r="C364" s="180"/>
      <c r="D364" s="296"/>
      <c r="E364" s="192"/>
      <c r="F364" s="193"/>
      <c r="G364" s="126"/>
      <c r="H364" s="337"/>
      <c r="I364" s="337"/>
      <c r="J364" s="296"/>
      <c r="K364" s="298"/>
      <c r="L364" s="127"/>
      <c r="M364" s="296"/>
      <c r="N364" s="294"/>
    </row>
    <row r="365" spans="1:14">
      <c r="A365" s="141"/>
      <c r="B365" s="297"/>
      <c r="C365" s="180"/>
      <c r="D365" s="296"/>
      <c r="E365" s="192">
        <v>16</v>
      </c>
      <c r="F365" s="193" t="s">
        <v>96</v>
      </c>
      <c r="G365" s="126"/>
      <c r="H365" s="337"/>
      <c r="I365" s="337"/>
      <c r="J365" s="296"/>
      <c r="K365" s="298"/>
      <c r="L365" s="188"/>
      <c r="M365" s="296"/>
      <c r="N365" s="294"/>
    </row>
    <row r="366" spans="1:14">
      <c r="A366" s="141"/>
      <c r="B366" s="297"/>
      <c r="C366" s="180"/>
      <c r="D366" s="296"/>
      <c r="E366" s="301" t="s">
        <v>264</v>
      </c>
      <c r="F366" s="195" t="s">
        <v>466</v>
      </c>
      <c r="G366" s="126"/>
      <c r="H366" s="337"/>
      <c r="I366" s="337"/>
      <c r="J366" s="296"/>
      <c r="K366" s="298"/>
      <c r="L366" s="188"/>
      <c r="M366" s="296"/>
      <c r="N366" s="294"/>
    </row>
    <row r="367" spans="1:14">
      <c r="A367" s="141"/>
      <c r="B367" s="297"/>
      <c r="C367" s="299"/>
      <c r="D367" s="296"/>
      <c r="E367" s="125"/>
      <c r="F367" s="126"/>
      <c r="G367" s="126"/>
      <c r="H367" s="337"/>
      <c r="I367" s="337"/>
      <c r="J367" s="296"/>
      <c r="K367" s="298"/>
      <c r="L367" s="127"/>
      <c r="M367" s="296"/>
      <c r="N367" s="294"/>
    </row>
    <row r="368" spans="1:14">
      <c r="A368" s="141"/>
      <c r="B368" s="297"/>
      <c r="C368" s="180"/>
      <c r="D368" s="296"/>
      <c r="E368" s="192">
        <v>17</v>
      </c>
      <c r="F368" s="193" t="s">
        <v>99</v>
      </c>
      <c r="G368" s="126"/>
      <c r="H368" s="337"/>
      <c r="I368" s="337"/>
      <c r="J368" s="296"/>
      <c r="K368" s="298"/>
      <c r="L368" s="127"/>
      <c r="M368" s="296"/>
      <c r="N368" s="294"/>
    </row>
    <row r="369" spans="1:14">
      <c r="A369" s="141"/>
      <c r="B369" s="297"/>
      <c r="C369" s="301" t="s">
        <v>413</v>
      </c>
      <c r="D369" s="296"/>
      <c r="E369" s="125"/>
      <c r="F369" s="165" t="s">
        <v>85</v>
      </c>
      <c r="G369" s="126"/>
      <c r="H369" s="337"/>
      <c r="I369" s="337"/>
      <c r="J369" s="296"/>
      <c r="K369" s="298"/>
      <c r="L369" s="188"/>
      <c r="M369" s="296"/>
      <c r="N369" s="294"/>
    </row>
    <row r="370" spans="1:14">
      <c r="A370" s="141"/>
      <c r="B370" s="297"/>
      <c r="C370" s="301"/>
      <c r="D370" s="296"/>
      <c r="E370" s="301" t="s">
        <v>264</v>
      </c>
      <c r="F370" s="177" t="s">
        <v>467</v>
      </c>
      <c r="G370" s="126"/>
      <c r="H370" s="337"/>
      <c r="I370" s="337"/>
      <c r="J370" s="296"/>
      <c r="K370" s="298"/>
      <c r="L370" s="340">
        <f>+Pasivet!F22</f>
        <v>53453730.237600006</v>
      </c>
      <c r="M370" s="296"/>
      <c r="N370" s="294"/>
    </row>
    <row r="371" spans="1:14">
      <c r="A371" s="141"/>
      <c r="B371" s="297"/>
      <c r="C371" s="301"/>
      <c r="D371" s="296"/>
      <c r="E371" s="301" t="s">
        <v>264</v>
      </c>
      <c r="F371" s="177" t="s">
        <v>468</v>
      </c>
      <c r="G371" s="126"/>
      <c r="H371" s="337"/>
      <c r="I371" s="337"/>
      <c r="J371" s="296"/>
      <c r="K371" s="298"/>
      <c r="L371" s="188"/>
      <c r="M371" s="296"/>
      <c r="N371" s="294"/>
    </row>
    <row r="372" spans="1:14">
      <c r="A372" s="141"/>
      <c r="B372" s="297"/>
      <c r="C372" s="301"/>
      <c r="D372" s="296"/>
      <c r="E372" s="301" t="s">
        <v>264</v>
      </c>
      <c r="F372" s="177" t="s">
        <v>469</v>
      </c>
      <c r="G372" s="126"/>
      <c r="H372" s="337"/>
      <c r="I372" s="337"/>
      <c r="J372" s="296"/>
      <c r="K372" s="298"/>
      <c r="L372" s="188"/>
      <c r="M372" s="296"/>
      <c r="N372" s="294"/>
    </row>
    <row r="373" spans="1:14">
      <c r="A373" s="141"/>
      <c r="B373" s="297"/>
      <c r="C373" s="301"/>
      <c r="D373" s="296"/>
      <c r="E373" s="301" t="s">
        <v>264</v>
      </c>
      <c r="F373" s="177" t="s">
        <v>429</v>
      </c>
      <c r="G373" s="126"/>
      <c r="H373" s="337"/>
      <c r="I373" s="337"/>
      <c r="J373" s="296"/>
      <c r="K373" s="298"/>
      <c r="L373" s="188"/>
      <c r="M373" s="296"/>
      <c r="N373" s="294"/>
    </row>
    <row r="374" spans="1:14">
      <c r="A374" s="141"/>
      <c r="B374" s="297"/>
      <c r="C374" s="301"/>
      <c r="D374" s="296"/>
      <c r="E374" s="301" t="s">
        <v>264</v>
      </c>
      <c r="F374" s="177" t="s">
        <v>430</v>
      </c>
      <c r="G374" s="126"/>
      <c r="H374" s="337"/>
      <c r="I374" s="337"/>
      <c r="J374" s="296"/>
      <c r="K374" s="298"/>
      <c r="L374" s="188"/>
      <c r="M374" s="296"/>
      <c r="N374" s="294"/>
    </row>
    <row r="375" spans="1:14">
      <c r="A375" s="141"/>
      <c r="B375" s="297"/>
      <c r="C375" s="301"/>
      <c r="D375" s="296"/>
      <c r="E375" s="301" t="s">
        <v>264</v>
      </c>
      <c r="F375" s="177" t="s">
        <v>431</v>
      </c>
      <c r="G375" s="126"/>
      <c r="H375" s="337"/>
      <c r="I375" s="337"/>
      <c r="J375" s="296"/>
      <c r="K375" s="298"/>
      <c r="L375" s="188"/>
      <c r="M375" s="296"/>
      <c r="N375" s="294"/>
    </row>
    <row r="376" spans="1:14">
      <c r="A376" s="141"/>
      <c r="B376" s="297"/>
      <c r="C376" s="301"/>
      <c r="D376" s="296"/>
      <c r="E376" s="125"/>
      <c r="F376" s="165"/>
      <c r="G376" s="126"/>
      <c r="H376" s="337"/>
      <c r="I376" s="337"/>
      <c r="J376" s="296"/>
      <c r="K376" s="298"/>
      <c r="L376" s="127"/>
      <c r="M376" s="296"/>
      <c r="N376" s="294"/>
    </row>
    <row r="377" spans="1:14">
      <c r="A377" s="141"/>
      <c r="B377" s="297"/>
      <c r="C377" s="166" t="s">
        <v>414</v>
      </c>
      <c r="D377" s="296"/>
      <c r="E377" s="125"/>
      <c r="F377" s="165" t="s">
        <v>86</v>
      </c>
      <c r="G377" s="126"/>
      <c r="H377" s="337"/>
      <c r="I377" s="337"/>
      <c r="J377" s="296"/>
      <c r="K377" s="298"/>
      <c r="L377" s="127"/>
      <c r="M377" s="296"/>
      <c r="N377" s="294"/>
    </row>
    <row r="378" spans="1:14" ht="15.75">
      <c r="A378" s="141"/>
      <c r="B378" s="297"/>
      <c r="C378" s="166"/>
      <c r="D378" s="296"/>
      <c r="E378" s="301" t="s">
        <v>264</v>
      </c>
      <c r="F378" s="179" t="s">
        <v>432</v>
      </c>
      <c r="G378" s="126"/>
      <c r="H378" s="337"/>
      <c r="I378" s="337"/>
      <c r="J378" s="296"/>
      <c r="K378" s="298"/>
      <c r="L378" s="188"/>
      <c r="M378" s="296"/>
      <c r="N378" s="294"/>
    </row>
    <row r="379" spans="1:14" ht="15.75">
      <c r="A379" s="141"/>
      <c r="B379" s="297"/>
      <c r="C379" s="166"/>
      <c r="D379" s="296"/>
      <c r="E379" s="125"/>
      <c r="F379" s="179"/>
      <c r="G379" s="194" t="s">
        <v>436</v>
      </c>
      <c r="H379" s="337"/>
      <c r="I379" s="337"/>
      <c r="J379" s="296"/>
      <c r="K379" s="298"/>
      <c r="L379" s="127"/>
      <c r="M379" s="296"/>
      <c r="N379" s="294"/>
    </row>
    <row r="380" spans="1:14">
      <c r="A380" s="141"/>
      <c r="B380" s="297"/>
      <c r="C380" s="166"/>
      <c r="D380" s="296"/>
      <c r="E380" s="301" t="s">
        <v>264</v>
      </c>
      <c r="F380" s="177" t="s">
        <v>470</v>
      </c>
      <c r="G380" s="126"/>
      <c r="H380" s="337"/>
      <c r="I380" s="337"/>
      <c r="J380" s="296"/>
      <c r="K380" s="298"/>
      <c r="L380" s="188"/>
      <c r="M380" s="296"/>
      <c r="N380" s="294"/>
    </row>
    <row r="381" spans="1:14">
      <c r="A381" s="141"/>
      <c r="B381" s="297"/>
      <c r="C381" s="166"/>
      <c r="D381" s="296"/>
      <c r="E381" s="125"/>
      <c r="F381" s="177"/>
      <c r="G381" s="170" t="s">
        <v>437</v>
      </c>
      <c r="H381" s="337"/>
      <c r="I381" s="337"/>
      <c r="J381" s="296"/>
      <c r="K381" s="298"/>
      <c r="L381" s="188"/>
      <c r="M381" s="296"/>
      <c r="N381" s="294"/>
    </row>
    <row r="382" spans="1:14">
      <c r="A382" s="141"/>
      <c r="B382" s="297"/>
      <c r="C382" s="166"/>
      <c r="D382" s="296"/>
      <c r="E382" s="125"/>
      <c r="F382" s="177"/>
      <c r="G382" s="170" t="s">
        <v>438</v>
      </c>
      <c r="H382" s="337"/>
      <c r="I382" s="337"/>
      <c r="J382" s="296"/>
      <c r="K382" s="298"/>
      <c r="L382" s="188"/>
      <c r="M382" s="296"/>
      <c r="N382" s="294"/>
    </row>
    <row r="383" spans="1:14">
      <c r="A383" s="141"/>
      <c r="B383" s="297"/>
      <c r="C383" s="166"/>
      <c r="D383" s="296"/>
      <c r="E383" s="125"/>
      <c r="F383" s="177"/>
      <c r="G383" s="170" t="s">
        <v>439</v>
      </c>
      <c r="H383" s="337"/>
      <c r="I383" s="337"/>
      <c r="J383" s="296"/>
      <c r="K383" s="298"/>
      <c r="L383" s="188"/>
      <c r="M383" s="296"/>
      <c r="N383" s="294"/>
    </row>
    <row r="384" spans="1:14">
      <c r="A384" s="141"/>
      <c r="B384" s="297"/>
      <c r="C384" s="166"/>
      <c r="D384" s="296"/>
      <c r="E384" s="301" t="s">
        <v>264</v>
      </c>
      <c r="F384" s="177" t="s">
        <v>429</v>
      </c>
      <c r="G384" s="126"/>
      <c r="H384" s="337"/>
      <c r="I384" s="337"/>
      <c r="J384" s="296"/>
      <c r="K384" s="298"/>
      <c r="L384" s="188"/>
      <c r="M384" s="296"/>
      <c r="N384" s="294"/>
    </row>
    <row r="385" spans="1:14">
      <c r="A385" s="141"/>
      <c r="B385" s="297"/>
      <c r="C385" s="166"/>
      <c r="D385" s="296"/>
      <c r="E385" s="125"/>
      <c r="F385" s="165"/>
      <c r="G385" s="126"/>
      <c r="H385" s="337"/>
      <c r="I385" s="337"/>
      <c r="J385" s="296"/>
      <c r="K385" s="298"/>
      <c r="L385" s="127"/>
      <c r="M385" s="296"/>
      <c r="N385" s="294"/>
    </row>
    <row r="386" spans="1:14">
      <c r="A386" s="141"/>
      <c r="B386" s="297"/>
      <c r="C386" s="301" t="s">
        <v>415</v>
      </c>
      <c r="D386" s="296"/>
      <c r="E386" s="125"/>
      <c r="F386" s="165" t="s">
        <v>100</v>
      </c>
      <c r="G386" s="126"/>
      <c r="H386" s="337"/>
      <c r="I386" s="337"/>
      <c r="J386" s="296"/>
      <c r="K386" s="298"/>
      <c r="L386" s="188"/>
      <c r="M386" s="296"/>
      <c r="N386" s="294"/>
    </row>
    <row r="387" spans="1:14">
      <c r="A387" s="141"/>
      <c r="B387" s="297"/>
      <c r="C387" s="301"/>
      <c r="D387" s="296"/>
      <c r="E387" s="301" t="s">
        <v>264</v>
      </c>
      <c r="F387" s="177" t="s">
        <v>441</v>
      </c>
      <c r="G387" s="126"/>
      <c r="H387" s="337"/>
      <c r="I387" s="337"/>
      <c r="J387" s="296"/>
      <c r="K387" s="298"/>
      <c r="L387" s="188"/>
      <c r="M387" s="296"/>
      <c r="N387" s="294"/>
    </row>
    <row r="388" spans="1:14">
      <c r="A388" s="141"/>
      <c r="B388" s="297"/>
      <c r="C388" s="301"/>
      <c r="D388" s="296"/>
      <c r="E388" s="125"/>
      <c r="F388" s="165"/>
      <c r="G388" s="126"/>
      <c r="H388" s="337"/>
      <c r="I388" s="337"/>
      <c r="J388" s="296"/>
      <c r="K388" s="298"/>
      <c r="L388" s="127"/>
      <c r="M388" s="296"/>
      <c r="N388" s="294"/>
    </row>
    <row r="389" spans="1:14">
      <c r="A389" s="141"/>
      <c r="B389" s="297"/>
      <c r="C389" s="166" t="s">
        <v>416</v>
      </c>
      <c r="D389" s="296"/>
      <c r="E389" s="125"/>
      <c r="F389" s="165" t="s">
        <v>88</v>
      </c>
      <c r="G389" s="126"/>
      <c r="H389" s="337"/>
      <c r="I389" s="337"/>
      <c r="J389" s="296"/>
      <c r="K389" s="298"/>
      <c r="L389" s="127"/>
      <c r="M389" s="296"/>
      <c r="N389" s="294"/>
    </row>
    <row r="390" spans="1:14">
      <c r="A390" s="141"/>
      <c r="B390" s="297"/>
      <c r="C390" s="166"/>
      <c r="D390" s="296"/>
      <c r="E390" s="301" t="s">
        <v>264</v>
      </c>
      <c r="F390" s="177" t="s">
        <v>471</v>
      </c>
      <c r="G390" s="126"/>
      <c r="H390" s="337"/>
      <c r="I390" s="337"/>
      <c r="J390" s="296"/>
      <c r="K390" s="298"/>
      <c r="L390" s="188"/>
      <c r="M390" s="296"/>
      <c r="N390" s="294"/>
    </row>
    <row r="391" spans="1:14">
      <c r="A391" s="141"/>
      <c r="B391" s="297"/>
      <c r="C391" s="166"/>
      <c r="D391" s="296"/>
      <c r="E391" s="301"/>
      <c r="F391" s="177"/>
      <c r="G391" s="175" t="s">
        <v>444</v>
      </c>
      <c r="H391" s="337"/>
      <c r="I391" s="337"/>
      <c r="J391" s="296"/>
      <c r="K391" s="298"/>
      <c r="L391" s="188"/>
      <c r="M391" s="296"/>
      <c r="N391" s="294"/>
    </row>
    <row r="392" spans="1:14">
      <c r="A392" s="141"/>
      <c r="B392" s="297"/>
      <c r="C392" s="166"/>
      <c r="D392" s="296"/>
      <c r="E392" s="301" t="s">
        <v>264</v>
      </c>
      <c r="F392" s="177" t="s">
        <v>472</v>
      </c>
      <c r="G392" s="126"/>
      <c r="H392" s="337"/>
      <c r="I392" s="337"/>
      <c r="J392" s="296"/>
      <c r="K392" s="298"/>
      <c r="L392" s="188"/>
      <c r="M392" s="296"/>
      <c r="N392" s="294"/>
    </row>
    <row r="393" spans="1:14">
      <c r="A393" s="141"/>
      <c r="B393" s="297"/>
      <c r="C393" s="166"/>
      <c r="D393" s="296"/>
      <c r="E393" s="125"/>
      <c r="F393" s="165"/>
      <c r="G393" s="175" t="s">
        <v>445</v>
      </c>
      <c r="H393" s="337"/>
      <c r="I393" s="337"/>
      <c r="J393" s="296"/>
      <c r="K393" s="298"/>
      <c r="L393" s="127"/>
      <c r="M393" s="296"/>
      <c r="N393" s="294"/>
    </row>
    <row r="394" spans="1:14">
      <c r="A394" s="141"/>
      <c r="B394" s="297"/>
      <c r="C394" s="166"/>
      <c r="D394" s="296"/>
      <c r="E394" s="125"/>
      <c r="F394" s="165"/>
      <c r="G394" s="126"/>
      <c r="H394" s="337"/>
      <c r="I394" s="337"/>
      <c r="J394" s="296"/>
      <c r="K394" s="298"/>
      <c r="L394" s="127"/>
      <c r="M394" s="296"/>
      <c r="N394" s="294"/>
    </row>
    <row r="395" spans="1:14">
      <c r="A395" s="141"/>
      <c r="B395" s="297"/>
      <c r="C395" s="301" t="s">
        <v>417</v>
      </c>
      <c r="D395" s="296"/>
      <c r="E395" s="125"/>
      <c r="F395" s="165" t="s">
        <v>89</v>
      </c>
      <c r="G395" s="126"/>
      <c r="H395" s="337"/>
      <c r="I395" s="337"/>
      <c r="J395" s="296"/>
      <c r="K395" s="298"/>
      <c r="L395" s="188"/>
      <c r="M395" s="296"/>
      <c r="N395" s="294"/>
    </row>
    <row r="396" spans="1:14">
      <c r="A396" s="141"/>
      <c r="B396" s="297"/>
      <c r="C396" s="301"/>
      <c r="D396" s="296"/>
      <c r="E396" s="301" t="s">
        <v>264</v>
      </c>
      <c r="F396" s="177" t="s">
        <v>473</v>
      </c>
      <c r="G396" s="126"/>
      <c r="H396" s="337"/>
      <c r="I396" s="337"/>
      <c r="J396" s="296"/>
      <c r="K396" s="298"/>
      <c r="L396" s="188"/>
      <c r="M396" s="296"/>
      <c r="N396" s="294"/>
    </row>
    <row r="397" spans="1:14">
      <c r="A397" s="141"/>
      <c r="B397" s="297"/>
      <c r="C397" s="301"/>
      <c r="D397" s="296"/>
      <c r="E397" s="125"/>
      <c r="F397" s="165"/>
      <c r="G397" s="126"/>
      <c r="H397" s="337"/>
      <c r="I397" s="337"/>
      <c r="J397" s="296"/>
      <c r="K397" s="298"/>
      <c r="L397" s="127"/>
      <c r="M397" s="296"/>
      <c r="N397" s="294"/>
    </row>
    <row r="398" spans="1:14">
      <c r="A398" s="141"/>
      <c r="B398" s="297"/>
      <c r="C398" s="166" t="s">
        <v>418</v>
      </c>
      <c r="D398" s="296"/>
      <c r="E398" s="125"/>
      <c r="F398" s="165" t="s">
        <v>90</v>
      </c>
      <c r="G398" s="126"/>
      <c r="H398" s="337"/>
      <c r="I398" s="337"/>
      <c r="J398" s="296"/>
      <c r="K398" s="298"/>
      <c r="L398" s="188"/>
      <c r="M398" s="296"/>
      <c r="N398" s="294"/>
    </row>
    <row r="399" spans="1:14">
      <c r="A399" s="141"/>
      <c r="B399" s="297"/>
      <c r="C399" s="166"/>
      <c r="D399" s="296"/>
      <c r="E399" s="301" t="s">
        <v>264</v>
      </c>
      <c r="F399" s="177" t="s">
        <v>474</v>
      </c>
      <c r="G399" s="126"/>
      <c r="H399" s="337"/>
      <c r="I399" s="337"/>
      <c r="J399" s="296"/>
      <c r="K399" s="298"/>
      <c r="L399" s="188"/>
      <c r="M399" s="296"/>
      <c r="N399" s="294"/>
    </row>
    <row r="400" spans="1:14">
      <c r="A400" s="141"/>
      <c r="B400" s="297"/>
      <c r="C400" s="166"/>
      <c r="D400" s="296"/>
      <c r="E400" s="125"/>
      <c r="F400" s="165"/>
      <c r="G400" s="126"/>
      <c r="H400" s="337"/>
      <c r="I400" s="337"/>
      <c r="J400" s="296"/>
      <c r="K400" s="298"/>
      <c r="L400" s="298"/>
      <c r="M400" s="298"/>
      <c r="N400" s="294"/>
    </row>
    <row r="401" spans="1:14">
      <c r="A401" s="141"/>
      <c r="B401" s="297"/>
      <c r="C401" s="301" t="s">
        <v>419</v>
      </c>
      <c r="D401" s="296"/>
      <c r="E401" s="125"/>
      <c r="F401" s="165" t="s">
        <v>91</v>
      </c>
      <c r="G401" s="126"/>
      <c r="H401" s="337"/>
      <c r="I401" s="337"/>
      <c r="J401" s="296"/>
      <c r="K401" s="298"/>
      <c r="L401" s="188"/>
      <c r="M401" s="296"/>
      <c r="N401" s="294"/>
    </row>
    <row r="402" spans="1:14">
      <c r="A402" s="141"/>
      <c r="B402" s="297"/>
      <c r="C402" s="301"/>
      <c r="D402" s="296"/>
      <c r="E402" s="301" t="s">
        <v>264</v>
      </c>
      <c r="F402" s="170" t="s">
        <v>448</v>
      </c>
      <c r="G402" s="126"/>
      <c r="H402" s="337"/>
      <c r="I402" s="337"/>
      <c r="J402" s="296"/>
      <c r="K402" s="298"/>
      <c r="L402" s="188"/>
      <c r="M402" s="296"/>
      <c r="N402" s="294"/>
    </row>
    <row r="403" spans="1:14">
      <c r="A403" s="141"/>
      <c r="B403" s="297"/>
      <c r="C403" s="301"/>
      <c r="D403" s="296"/>
      <c r="E403" s="125"/>
      <c r="F403" s="165"/>
      <c r="G403" s="126"/>
      <c r="H403" s="337"/>
      <c r="I403" s="337"/>
      <c r="J403" s="296"/>
      <c r="K403" s="298"/>
      <c r="L403" s="298"/>
      <c r="M403" s="296"/>
      <c r="N403" s="294"/>
    </row>
    <row r="404" spans="1:14">
      <c r="A404" s="141"/>
      <c r="B404" s="297"/>
      <c r="C404" s="166" t="s">
        <v>420</v>
      </c>
      <c r="D404" s="296"/>
      <c r="E404" s="125"/>
      <c r="F404" s="165" t="s">
        <v>101</v>
      </c>
      <c r="G404" s="126"/>
      <c r="H404" s="337"/>
      <c r="I404" s="337"/>
      <c r="J404" s="296"/>
      <c r="K404" s="298"/>
      <c r="L404" s="188"/>
      <c r="M404" s="296"/>
      <c r="N404" s="294"/>
    </row>
    <row r="405" spans="1:14">
      <c r="A405" s="141"/>
      <c r="B405" s="297"/>
      <c r="C405" s="166"/>
      <c r="D405" s="296"/>
      <c r="E405" s="301" t="s">
        <v>264</v>
      </c>
      <c r="F405" s="177" t="s">
        <v>475</v>
      </c>
      <c r="G405" s="126"/>
      <c r="H405" s="337"/>
      <c r="I405" s="337"/>
      <c r="J405" s="296"/>
      <c r="K405" s="298"/>
      <c r="L405" s="188"/>
      <c r="M405" s="296"/>
      <c r="N405" s="294"/>
    </row>
    <row r="406" spans="1:14">
      <c r="A406" s="141"/>
      <c r="B406" s="297"/>
      <c r="C406" s="166"/>
      <c r="D406" s="296"/>
      <c r="E406" s="301" t="s">
        <v>264</v>
      </c>
      <c r="F406" s="177" t="s">
        <v>476</v>
      </c>
      <c r="G406" s="126"/>
      <c r="H406" s="337"/>
      <c r="I406" s="337"/>
      <c r="J406" s="296"/>
      <c r="K406" s="298"/>
      <c r="L406" s="188"/>
      <c r="M406" s="296"/>
      <c r="N406" s="294"/>
    </row>
    <row r="407" spans="1:14">
      <c r="A407" s="141"/>
      <c r="B407" s="297"/>
      <c r="C407" s="166"/>
      <c r="D407" s="296"/>
      <c r="E407" s="125"/>
      <c r="F407" s="165"/>
      <c r="G407" s="126"/>
      <c r="H407" s="337"/>
      <c r="I407" s="337"/>
      <c r="J407" s="296"/>
      <c r="K407" s="298"/>
      <c r="L407" s="127"/>
      <c r="M407" s="296"/>
      <c r="N407" s="294"/>
    </row>
    <row r="408" spans="1:14">
      <c r="A408" s="141"/>
      <c r="B408" s="297"/>
      <c r="C408" s="180"/>
      <c r="D408" s="296"/>
      <c r="E408" s="192">
        <v>18</v>
      </c>
      <c r="F408" s="193" t="s">
        <v>102</v>
      </c>
      <c r="G408" s="126"/>
      <c r="H408" s="337"/>
      <c r="I408" s="337"/>
      <c r="J408" s="296"/>
      <c r="K408" s="298"/>
      <c r="L408" s="127"/>
      <c r="M408" s="296"/>
      <c r="N408" s="294"/>
    </row>
    <row r="409" spans="1:14">
      <c r="A409" s="141"/>
      <c r="B409" s="297"/>
      <c r="C409" s="180"/>
      <c r="D409" s="296"/>
      <c r="E409" s="192">
        <v>19</v>
      </c>
      <c r="F409" s="193" t="s">
        <v>103</v>
      </c>
      <c r="G409" s="126"/>
      <c r="H409" s="337"/>
      <c r="I409" s="337"/>
      <c r="J409" s="296"/>
      <c r="K409" s="298"/>
      <c r="L409" s="127"/>
      <c r="M409" s="296"/>
      <c r="N409" s="294"/>
    </row>
    <row r="410" spans="1:14">
      <c r="A410" s="141"/>
      <c r="B410" s="297"/>
      <c r="C410" s="180"/>
      <c r="D410" s="296"/>
      <c r="E410" s="192">
        <v>20</v>
      </c>
      <c r="F410" s="193" t="s">
        <v>104</v>
      </c>
      <c r="G410" s="126"/>
      <c r="H410" s="337"/>
      <c r="I410" s="337"/>
      <c r="J410" s="296"/>
      <c r="K410" s="298"/>
      <c r="L410" s="127"/>
      <c r="M410" s="296"/>
      <c r="N410" s="294"/>
    </row>
    <row r="411" spans="1:14">
      <c r="A411" s="141"/>
      <c r="B411" s="297"/>
      <c r="C411" s="301" t="s">
        <v>421</v>
      </c>
      <c r="D411" s="296"/>
      <c r="E411" s="125"/>
      <c r="F411" s="165" t="s">
        <v>106</v>
      </c>
      <c r="G411" s="126"/>
      <c r="H411" s="337"/>
      <c r="I411" s="337"/>
      <c r="J411" s="296"/>
      <c r="K411" s="298"/>
      <c r="L411" s="127"/>
      <c r="M411" s="296"/>
      <c r="N411" s="294"/>
    </row>
    <row r="412" spans="1:14">
      <c r="A412" s="141"/>
      <c r="B412" s="297"/>
      <c r="C412" s="166" t="s">
        <v>422</v>
      </c>
      <c r="D412" s="296"/>
      <c r="E412" s="125"/>
      <c r="F412" s="165" t="s">
        <v>107</v>
      </c>
      <c r="G412" s="126"/>
      <c r="H412" s="337"/>
      <c r="I412" s="337"/>
      <c r="J412" s="296"/>
      <c r="K412" s="298"/>
      <c r="L412" s="127"/>
      <c r="M412" s="296"/>
      <c r="N412" s="294"/>
    </row>
    <row r="413" spans="1:14">
      <c r="A413" s="141"/>
      <c r="B413" s="297"/>
      <c r="C413" s="180"/>
      <c r="D413" s="296"/>
      <c r="E413" s="192">
        <v>21</v>
      </c>
      <c r="F413" s="193" t="s">
        <v>108</v>
      </c>
      <c r="G413" s="126"/>
      <c r="H413" s="337"/>
      <c r="I413" s="337"/>
      <c r="J413" s="296"/>
      <c r="K413" s="298"/>
      <c r="L413" s="127"/>
      <c r="M413" s="296"/>
      <c r="N413" s="294"/>
    </row>
    <row r="414" spans="1:14">
      <c r="A414" s="141"/>
      <c r="B414" s="297"/>
      <c r="C414" s="299"/>
      <c r="D414" s="296"/>
      <c r="E414" s="125"/>
      <c r="F414" s="126"/>
      <c r="G414" s="126"/>
      <c r="H414" s="337"/>
      <c r="I414" s="337"/>
      <c r="J414" s="296"/>
      <c r="K414" s="298"/>
      <c r="L414" s="127"/>
      <c r="M414" s="296"/>
      <c r="N414" s="294"/>
    </row>
    <row r="415" spans="1:14">
      <c r="A415" s="141"/>
      <c r="B415" s="297"/>
      <c r="C415" s="180"/>
      <c r="D415" s="296"/>
      <c r="E415" s="192">
        <v>22</v>
      </c>
      <c r="F415" s="193" t="s">
        <v>111</v>
      </c>
      <c r="G415" s="126"/>
      <c r="H415" s="337"/>
      <c r="I415" s="337"/>
      <c r="J415" s="296"/>
      <c r="K415" s="298"/>
      <c r="L415" s="127"/>
      <c r="M415" s="296"/>
      <c r="N415" s="294"/>
    </row>
    <row r="416" spans="1:14">
      <c r="A416" s="141"/>
      <c r="B416" s="297"/>
      <c r="C416" s="180"/>
      <c r="D416" s="296"/>
      <c r="E416" s="192">
        <v>23</v>
      </c>
      <c r="F416" s="193" t="s">
        <v>112</v>
      </c>
      <c r="G416" s="126"/>
      <c r="H416" s="337"/>
      <c r="I416" s="337"/>
      <c r="J416" s="296"/>
      <c r="K416" s="298"/>
      <c r="L416" s="127">
        <v>100000</v>
      </c>
      <c r="M416" s="296"/>
      <c r="N416" s="294"/>
    </row>
    <row r="417" spans="1:14">
      <c r="A417" s="141"/>
      <c r="B417" s="297"/>
      <c r="C417" s="180"/>
      <c r="D417" s="296"/>
      <c r="E417" s="192">
        <v>24</v>
      </c>
      <c r="F417" s="193" t="s">
        <v>113</v>
      </c>
      <c r="G417" s="126"/>
      <c r="H417" s="337"/>
      <c r="I417" s="337"/>
      <c r="J417" s="296"/>
      <c r="K417" s="298"/>
      <c r="L417" s="127"/>
      <c r="M417" s="296"/>
      <c r="N417" s="294"/>
    </row>
    <row r="418" spans="1:14">
      <c r="A418" s="141"/>
      <c r="B418" s="297"/>
      <c r="C418" s="180"/>
      <c r="D418" s="296"/>
      <c r="E418" s="192">
        <v>25</v>
      </c>
      <c r="F418" s="193" t="s">
        <v>114</v>
      </c>
      <c r="G418" s="126"/>
      <c r="H418" s="337"/>
      <c r="I418" s="337"/>
      <c r="J418" s="296"/>
      <c r="K418" s="298"/>
      <c r="L418" s="127"/>
      <c r="M418" s="296"/>
      <c r="N418" s="294"/>
    </row>
    <row r="419" spans="1:14">
      <c r="A419" s="141"/>
      <c r="B419" s="297"/>
      <c r="C419" s="180"/>
      <c r="D419" s="296"/>
      <c r="E419" s="192">
        <v>26</v>
      </c>
      <c r="F419" s="193" t="s">
        <v>115</v>
      </c>
      <c r="G419" s="126"/>
      <c r="H419" s="337"/>
      <c r="I419" s="337"/>
      <c r="J419" s="296"/>
      <c r="K419" s="298"/>
      <c r="L419" s="127"/>
      <c r="M419" s="296"/>
      <c r="N419" s="294"/>
    </row>
    <row r="420" spans="1:14">
      <c r="A420" s="141"/>
      <c r="B420" s="297"/>
      <c r="C420" s="301" t="s">
        <v>423</v>
      </c>
      <c r="D420" s="296"/>
      <c r="E420" s="125"/>
      <c r="F420" s="165" t="s">
        <v>116</v>
      </c>
      <c r="G420" s="126"/>
      <c r="H420" s="337"/>
      <c r="I420" s="337"/>
      <c r="J420" s="296"/>
      <c r="K420" s="298"/>
      <c r="L420" s="127"/>
      <c r="M420" s="296"/>
      <c r="N420" s="294"/>
    </row>
    <row r="421" spans="1:14">
      <c r="A421" s="141"/>
      <c r="B421" s="297"/>
      <c r="C421" s="166" t="s">
        <v>424</v>
      </c>
      <c r="D421" s="296"/>
      <c r="E421" s="125"/>
      <c r="F421" s="165" t="s">
        <v>117</v>
      </c>
      <c r="G421" s="126"/>
      <c r="H421" s="337"/>
      <c r="I421" s="337"/>
      <c r="J421" s="296"/>
      <c r="K421" s="298"/>
      <c r="L421" s="127"/>
      <c r="M421" s="296"/>
      <c r="N421" s="294"/>
    </row>
    <row r="422" spans="1:14">
      <c r="A422" s="141"/>
      <c r="B422" s="297"/>
      <c r="C422" s="301" t="s">
        <v>425</v>
      </c>
      <c r="D422" s="296"/>
      <c r="E422" s="125"/>
      <c r="F422" s="165" t="s">
        <v>115</v>
      </c>
      <c r="G422" s="126"/>
      <c r="H422" s="337"/>
      <c r="I422" s="337"/>
      <c r="J422" s="296"/>
      <c r="K422" s="298"/>
      <c r="L422" s="383">
        <f>+Pasivet!F45</f>
        <v>33226385</v>
      </c>
      <c r="M422" s="296"/>
      <c r="N422" s="294"/>
    </row>
    <row r="423" spans="1:14">
      <c r="A423" s="141"/>
      <c r="B423" s="297"/>
      <c r="C423" s="180"/>
      <c r="D423" s="296"/>
      <c r="E423" s="192">
        <v>27</v>
      </c>
      <c r="F423" s="193" t="s">
        <v>118</v>
      </c>
      <c r="G423" s="126"/>
      <c r="H423" s="337"/>
      <c r="I423" s="337"/>
      <c r="J423" s="296"/>
      <c r="K423" s="298"/>
      <c r="L423" s="127"/>
      <c r="M423" s="296"/>
      <c r="N423" s="294"/>
    </row>
    <row r="424" spans="1:14">
      <c r="A424" s="141"/>
      <c r="B424" s="297"/>
      <c r="C424" s="180"/>
      <c r="D424" s="296"/>
      <c r="E424" s="192">
        <v>28</v>
      </c>
      <c r="F424" s="193" t="s">
        <v>119</v>
      </c>
      <c r="G424" s="126"/>
      <c r="H424" s="337"/>
      <c r="I424" s="337"/>
      <c r="J424" s="296"/>
      <c r="K424" s="298"/>
      <c r="L424" s="338">
        <f>+Pasivet!F47</f>
        <v>10212778.596507505</v>
      </c>
      <c r="M424" s="296"/>
      <c r="N424" s="294"/>
    </row>
    <row r="425" spans="1:14">
      <c r="A425" s="141"/>
      <c r="B425" s="297"/>
      <c r="C425" s="299"/>
      <c r="D425" s="296"/>
      <c r="E425" s="125"/>
      <c r="F425" s="126"/>
      <c r="G425" s="126"/>
      <c r="H425" s="337"/>
      <c r="I425" s="337"/>
      <c r="J425" s="296"/>
      <c r="K425" s="298"/>
      <c r="L425" s="127"/>
      <c r="M425" s="296"/>
      <c r="N425" s="294"/>
    </row>
    <row r="426" spans="1:14">
      <c r="A426" s="141"/>
      <c r="B426" s="297"/>
      <c r="C426" s="299"/>
      <c r="D426" s="296"/>
      <c r="E426" s="125"/>
      <c r="F426" s="126"/>
      <c r="G426" s="126"/>
      <c r="H426" s="337"/>
      <c r="I426" s="337"/>
      <c r="J426" s="296"/>
      <c r="K426" s="298"/>
      <c r="L426" s="127"/>
      <c r="M426" s="296"/>
      <c r="N426" s="294"/>
    </row>
    <row r="427" spans="1:14" ht="18">
      <c r="A427" s="141"/>
      <c r="B427" s="297"/>
      <c r="C427" s="299"/>
      <c r="D427" s="296"/>
      <c r="E427" s="125"/>
      <c r="F427" s="128" t="s">
        <v>481</v>
      </c>
      <c r="G427" s="126"/>
      <c r="H427" s="337"/>
      <c r="I427" s="337"/>
      <c r="J427" s="296"/>
      <c r="K427" s="298"/>
      <c r="L427" s="127"/>
      <c r="M427" s="296"/>
      <c r="N427" s="294"/>
    </row>
    <row r="428" spans="1:14" ht="18">
      <c r="A428" s="141"/>
      <c r="B428" s="297"/>
      <c r="C428" s="299"/>
      <c r="D428" s="296"/>
      <c r="E428" s="125"/>
      <c r="F428" s="128"/>
      <c r="G428" s="126"/>
      <c r="H428" s="337"/>
      <c r="I428" s="337"/>
      <c r="J428" s="296"/>
      <c r="K428" s="298"/>
      <c r="L428" s="127"/>
      <c r="M428" s="296"/>
      <c r="N428" s="294"/>
    </row>
    <row r="429" spans="1:14" ht="15">
      <c r="A429" s="141"/>
      <c r="B429" s="297"/>
      <c r="C429" s="299"/>
      <c r="D429" s="296"/>
      <c r="E429" s="125"/>
      <c r="F429" s="339" t="s">
        <v>496</v>
      </c>
      <c r="G429" s="126"/>
      <c r="H429" s="337"/>
      <c r="I429" s="337"/>
      <c r="J429" s="296"/>
      <c r="K429" s="298"/>
      <c r="L429" s="127"/>
      <c r="M429" s="296"/>
      <c r="N429" s="294"/>
    </row>
    <row r="430" spans="1:14">
      <c r="A430" s="141"/>
      <c r="B430" s="297"/>
      <c r="C430" s="299"/>
      <c r="D430" s="296"/>
      <c r="E430" s="129" t="s">
        <v>272</v>
      </c>
      <c r="F430" s="126" t="s">
        <v>642</v>
      </c>
      <c r="G430" s="126"/>
      <c r="H430" s="337"/>
      <c r="I430" s="337"/>
      <c r="J430" s="296"/>
      <c r="K430" s="298"/>
      <c r="L430" s="338">
        <f>+PASH!F7</f>
        <v>160576461</v>
      </c>
      <c r="M430" s="296"/>
      <c r="N430" s="294"/>
    </row>
    <row r="431" spans="1:14">
      <c r="A431" s="141"/>
      <c r="B431" s="297"/>
      <c r="C431" s="299"/>
      <c r="D431" s="296"/>
      <c r="E431" s="129" t="s">
        <v>272</v>
      </c>
      <c r="F431" s="126"/>
      <c r="G431" s="126"/>
      <c r="H431" s="337"/>
      <c r="I431" s="337"/>
      <c r="J431" s="296"/>
      <c r="K431" s="298"/>
      <c r="L431" s="127"/>
      <c r="M431" s="296"/>
      <c r="N431" s="294"/>
    </row>
    <row r="432" spans="1:14">
      <c r="A432" s="141"/>
      <c r="B432" s="196"/>
      <c r="C432" s="299"/>
      <c r="D432" s="296"/>
      <c r="E432" s="129" t="s">
        <v>272</v>
      </c>
      <c r="F432" s="130"/>
      <c r="G432" s="336"/>
      <c r="H432" s="296"/>
      <c r="I432" s="296"/>
      <c r="J432" s="171"/>
      <c r="K432" s="296"/>
      <c r="L432" s="131"/>
      <c r="M432" s="171"/>
      <c r="N432" s="197"/>
    </row>
    <row r="433" spans="1:14">
      <c r="A433" s="141"/>
      <c r="B433" s="196"/>
      <c r="C433" s="299"/>
      <c r="D433" s="296"/>
      <c r="E433" s="129" t="s">
        <v>272</v>
      </c>
      <c r="F433" s="130"/>
      <c r="G433" s="336"/>
      <c r="H433" s="296"/>
      <c r="I433" s="296"/>
      <c r="J433" s="171"/>
      <c r="K433" s="296"/>
      <c r="L433" s="131"/>
      <c r="M433" s="171"/>
      <c r="N433" s="197"/>
    </row>
    <row r="434" spans="1:14">
      <c r="A434" s="141"/>
      <c r="B434" s="196"/>
      <c r="C434" s="299"/>
      <c r="D434" s="296"/>
      <c r="E434" s="129"/>
      <c r="F434" s="130"/>
      <c r="G434" s="336"/>
      <c r="H434" s="296"/>
      <c r="I434" s="296"/>
      <c r="J434" s="171"/>
      <c r="K434" s="296"/>
      <c r="L434" s="131"/>
      <c r="M434" s="171"/>
      <c r="N434" s="197"/>
    </row>
    <row r="435" spans="1:14" ht="15">
      <c r="A435" s="141"/>
      <c r="B435" s="196"/>
      <c r="C435" s="299"/>
      <c r="D435" s="296"/>
      <c r="E435" s="129"/>
      <c r="F435" s="138" t="s">
        <v>500</v>
      </c>
      <c r="G435" s="336"/>
      <c r="H435" s="296"/>
      <c r="I435" s="296"/>
      <c r="J435" s="171"/>
      <c r="K435" s="296"/>
      <c r="L435" s="131"/>
      <c r="M435" s="171"/>
      <c r="N435" s="197"/>
    </row>
    <row r="436" spans="1:14">
      <c r="A436" s="141"/>
      <c r="B436" s="196"/>
      <c r="C436" s="299"/>
      <c r="D436" s="296"/>
      <c r="E436" s="129" t="s">
        <v>272</v>
      </c>
      <c r="F436" s="130" t="s">
        <v>641</v>
      </c>
      <c r="G436" s="336"/>
      <c r="H436" s="296"/>
      <c r="I436" s="296"/>
      <c r="J436" s="171"/>
      <c r="K436" s="296"/>
      <c r="L436" s="131">
        <f>+PASH!F12</f>
        <v>-103362857.56604999</v>
      </c>
      <c r="M436" s="171"/>
      <c r="N436" s="197"/>
    </row>
    <row r="437" spans="1:14">
      <c r="A437" s="141"/>
      <c r="B437" s="196"/>
      <c r="C437" s="299"/>
      <c r="D437" s="296"/>
      <c r="E437" s="129" t="s">
        <v>272</v>
      </c>
      <c r="F437" s="130" t="s">
        <v>131</v>
      </c>
      <c r="G437" s="336"/>
      <c r="H437" s="296"/>
      <c r="I437" s="296"/>
      <c r="J437" s="171"/>
      <c r="K437" s="296"/>
      <c r="L437" s="131">
        <f>+PASH!F14</f>
        <v>-12564905.780999999</v>
      </c>
      <c r="M437" s="171"/>
      <c r="N437" s="197"/>
    </row>
    <row r="438" spans="1:14">
      <c r="A438" s="141"/>
      <c r="B438" s="196"/>
      <c r="C438" s="299"/>
      <c r="D438" s="296"/>
      <c r="E438" s="129" t="s">
        <v>272</v>
      </c>
      <c r="F438" s="130" t="s">
        <v>640</v>
      </c>
      <c r="G438" s="336"/>
      <c r="H438" s="296"/>
      <c r="I438" s="296"/>
      <c r="J438" s="171"/>
      <c r="K438" s="296"/>
      <c r="L438" s="131">
        <f>+PASH!F19</f>
        <v>-4467685</v>
      </c>
      <c r="M438" s="171"/>
      <c r="N438" s="197"/>
    </row>
    <row r="439" spans="1:14">
      <c r="A439" s="141"/>
      <c r="B439" s="196"/>
      <c r="C439" s="299"/>
      <c r="D439" s="296"/>
      <c r="E439" s="129" t="s">
        <v>272</v>
      </c>
      <c r="F439" s="130" t="s">
        <v>639</v>
      </c>
      <c r="G439" s="336"/>
      <c r="H439" s="296"/>
      <c r="I439" s="296"/>
      <c r="J439" s="171"/>
      <c r="K439" s="296"/>
      <c r="L439" s="131">
        <f>+PASH!F20</f>
        <v>-26622072.009999998</v>
      </c>
      <c r="M439" s="171"/>
      <c r="N439" s="197"/>
    </row>
    <row r="440" spans="1:14">
      <c r="A440" s="141"/>
      <c r="B440" s="196"/>
      <c r="C440" s="299"/>
      <c r="D440" s="296"/>
      <c r="E440" s="129"/>
      <c r="F440" s="130"/>
      <c r="G440" s="336"/>
      <c r="H440" s="296"/>
      <c r="I440" s="296"/>
      <c r="J440" s="171"/>
      <c r="K440" s="296"/>
      <c r="L440" s="131"/>
      <c r="M440" s="171"/>
      <c r="N440" s="197"/>
    </row>
    <row r="441" spans="1:14">
      <c r="A441" s="141"/>
      <c r="B441" s="196"/>
      <c r="C441" s="299"/>
      <c r="D441" s="296"/>
      <c r="E441" s="129"/>
      <c r="F441" s="130"/>
      <c r="G441" s="336"/>
      <c r="H441" s="296"/>
      <c r="I441" s="296"/>
      <c r="J441" s="171"/>
      <c r="K441" s="296"/>
      <c r="L441" s="131"/>
      <c r="M441" s="171"/>
      <c r="N441" s="197"/>
    </row>
    <row r="442" spans="1:14">
      <c r="A442" s="141"/>
      <c r="B442" s="196"/>
      <c r="C442" s="299"/>
      <c r="D442" s="296"/>
      <c r="E442" s="132"/>
      <c r="F442" s="130"/>
      <c r="G442" s="336"/>
      <c r="H442" s="296"/>
      <c r="I442" s="296"/>
      <c r="J442" s="171"/>
      <c r="K442" s="296"/>
      <c r="L442" s="131"/>
      <c r="M442" s="171"/>
      <c r="N442" s="197"/>
    </row>
    <row r="443" spans="1:14">
      <c r="A443" s="141"/>
      <c r="B443" s="196"/>
      <c r="C443" s="299"/>
      <c r="D443" s="296"/>
      <c r="E443" s="132">
        <v>10</v>
      </c>
      <c r="F443" s="130" t="s">
        <v>271</v>
      </c>
      <c r="G443" s="336"/>
      <c r="H443" s="296"/>
      <c r="I443" s="296"/>
      <c r="J443" s="171"/>
      <c r="K443" s="296"/>
      <c r="L443" s="172"/>
      <c r="M443" s="171"/>
      <c r="N443" s="197"/>
    </row>
    <row r="444" spans="1:14">
      <c r="A444" s="141"/>
      <c r="B444" s="196"/>
      <c r="C444" s="180"/>
      <c r="D444" s="171"/>
      <c r="E444" s="173"/>
      <c r="F444" s="171"/>
      <c r="G444" s="171"/>
      <c r="H444" s="171"/>
      <c r="I444" s="171"/>
      <c r="J444" s="171"/>
      <c r="K444" s="171"/>
      <c r="L444" s="131"/>
      <c r="M444" s="171"/>
      <c r="N444" s="197"/>
    </row>
    <row r="445" spans="1:14">
      <c r="A445" s="141"/>
      <c r="B445" s="196"/>
      <c r="C445" s="180"/>
      <c r="D445" s="171"/>
      <c r="E445" s="173"/>
      <c r="F445" s="198" t="s">
        <v>272</v>
      </c>
      <c r="G445" s="199" t="s">
        <v>273</v>
      </c>
      <c r="H445" s="171"/>
      <c r="I445" s="171"/>
      <c r="J445" s="171"/>
      <c r="K445" s="173"/>
      <c r="L445" s="200">
        <f>+PASH!F35</f>
        <v>12015033.642950006</v>
      </c>
      <c r="M445" s="171"/>
      <c r="N445" s="197"/>
    </row>
    <row r="446" spans="1:14">
      <c r="A446" s="141"/>
      <c r="B446" s="196"/>
      <c r="C446" s="180"/>
      <c r="D446" s="171"/>
      <c r="E446" s="173"/>
      <c r="F446" s="198" t="s">
        <v>272</v>
      </c>
      <c r="G446" s="171" t="s">
        <v>274</v>
      </c>
      <c r="H446" s="171"/>
      <c r="I446" s="171"/>
      <c r="J446" s="171"/>
      <c r="K446" s="173"/>
      <c r="L446" s="174">
        <v>0</v>
      </c>
      <c r="M446" s="171"/>
      <c r="N446" s="197"/>
    </row>
    <row r="447" spans="1:14">
      <c r="A447" s="141"/>
      <c r="B447" s="196"/>
      <c r="C447" s="180"/>
      <c r="D447" s="171"/>
      <c r="E447" s="173"/>
      <c r="F447" s="198" t="s">
        <v>272</v>
      </c>
      <c r="G447" s="171" t="s">
        <v>275</v>
      </c>
      <c r="H447" s="171"/>
      <c r="I447" s="171"/>
      <c r="J447" s="171"/>
      <c r="K447" s="173"/>
      <c r="L447" s="200">
        <f>+L445</f>
        <v>12015033.642950006</v>
      </c>
      <c r="M447" s="171"/>
      <c r="N447" s="197"/>
    </row>
    <row r="448" spans="1:14">
      <c r="A448" s="141"/>
      <c r="B448" s="196"/>
      <c r="C448" s="180"/>
      <c r="D448" s="171"/>
      <c r="E448" s="173"/>
      <c r="F448" s="198" t="s">
        <v>272</v>
      </c>
      <c r="G448" s="151" t="s">
        <v>276</v>
      </c>
      <c r="H448" s="171"/>
      <c r="I448" s="171"/>
      <c r="J448" s="171"/>
      <c r="K448" s="173"/>
      <c r="L448" s="174">
        <f>L447*0.15</f>
        <v>1802255.0464425008</v>
      </c>
      <c r="M448" s="171"/>
      <c r="N448" s="197"/>
    </row>
    <row r="449" spans="1:14">
      <c r="A449" s="141"/>
      <c r="B449" s="196"/>
      <c r="C449" s="180"/>
      <c r="D449" s="171"/>
      <c r="E449" s="173"/>
      <c r="F449" s="516" t="s">
        <v>477</v>
      </c>
      <c r="G449" s="516"/>
      <c r="H449" s="516"/>
      <c r="I449" s="516"/>
      <c r="J449" s="516"/>
      <c r="K449" s="516"/>
      <c r="L449" s="516"/>
      <c r="M449" s="516"/>
      <c r="N449" s="197"/>
    </row>
    <row r="450" spans="1:14" ht="13.5">
      <c r="A450" s="141"/>
      <c r="B450" s="196"/>
      <c r="C450" s="180"/>
      <c r="D450" s="171"/>
      <c r="E450" s="301" t="s">
        <v>264</v>
      </c>
      <c r="F450" s="201" t="s">
        <v>478</v>
      </c>
      <c r="G450" s="136"/>
      <c r="H450" s="136"/>
      <c r="I450" s="136"/>
      <c r="J450" s="136"/>
      <c r="K450" s="136"/>
      <c r="L450" s="135"/>
      <c r="M450" s="136"/>
      <c r="N450" s="197"/>
    </row>
    <row r="451" spans="1:14" ht="13.5">
      <c r="A451" s="141"/>
      <c r="B451" s="196"/>
      <c r="C451" s="180"/>
      <c r="D451" s="171"/>
      <c r="E451" s="301" t="s">
        <v>264</v>
      </c>
      <c r="F451" s="201"/>
      <c r="G451" s="136"/>
      <c r="H451" s="136"/>
      <c r="I451" s="136"/>
      <c r="J451" s="136"/>
      <c r="K451" s="136"/>
      <c r="L451" s="135"/>
      <c r="M451" s="136"/>
      <c r="N451" s="197"/>
    </row>
    <row r="452" spans="1:14" ht="13.5">
      <c r="A452" s="141"/>
      <c r="B452" s="196"/>
      <c r="C452" s="180"/>
      <c r="D452" s="171"/>
      <c r="E452" s="301" t="s">
        <v>264</v>
      </c>
      <c r="F452" s="201"/>
      <c r="G452" s="136"/>
      <c r="H452" s="136"/>
      <c r="I452" s="136"/>
      <c r="J452" s="136"/>
      <c r="K452" s="136"/>
      <c r="L452" s="135"/>
      <c r="M452" s="136"/>
      <c r="N452" s="197"/>
    </row>
    <row r="453" spans="1:14" ht="13.5">
      <c r="A453" s="141"/>
      <c r="B453" s="196"/>
      <c r="C453" s="180"/>
      <c r="D453" s="171"/>
      <c r="E453" s="301"/>
      <c r="F453" s="201"/>
      <c r="G453" s="136"/>
      <c r="H453" s="136"/>
      <c r="I453" s="136"/>
      <c r="J453" s="136"/>
      <c r="K453" s="136"/>
      <c r="L453" s="136"/>
      <c r="M453" s="136"/>
      <c r="N453" s="197"/>
    </row>
    <row r="454" spans="1:14" ht="13.5">
      <c r="A454" s="141"/>
      <c r="B454" s="196"/>
      <c r="C454" s="180"/>
      <c r="D454" s="171"/>
      <c r="E454" s="301"/>
      <c r="F454" s="201"/>
      <c r="G454" s="136"/>
      <c r="H454" s="136"/>
      <c r="I454" s="136"/>
      <c r="J454" s="136"/>
      <c r="K454" s="136"/>
      <c r="L454" s="136"/>
      <c r="M454" s="136"/>
      <c r="N454" s="197"/>
    </row>
    <row r="455" spans="1:14" ht="15.75">
      <c r="A455" s="141"/>
      <c r="B455" s="196"/>
      <c r="C455" s="180"/>
      <c r="D455" s="171"/>
      <c r="E455" s="301"/>
      <c r="F455" s="335" t="s">
        <v>499</v>
      </c>
      <c r="G455" s="136"/>
      <c r="H455" s="136"/>
      <c r="I455" s="136"/>
      <c r="J455" s="136"/>
      <c r="K455" s="136"/>
      <c r="L455" s="136"/>
      <c r="M455" s="136"/>
      <c r="N455" s="197"/>
    </row>
    <row r="456" spans="1:14" ht="13.5">
      <c r="A456" s="141"/>
      <c r="B456" s="196"/>
      <c r="C456" s="180"/>
      <c r="D456" s="171"/>
      <c r="E456" s="301"/>
      <c r="F456" s="201"/>
      <c r="G456" s="136"/>
      <c r="H456" s="136"/>
      <c r="I456" s="136"/>
      <c r="J456" s="136"/>
      <c r="K456" s="136"/>
      <c r="L456" s="136"/>
      <c r="M456" s="136"/>
      <c r="N456" s="197"/>
    </row>
    <row r="457" spans="1:14" ht="13.5">
      <c r="A457" s="141"/>
      <c r="B457" s="196"/>
      <c r="C457" s="180"/>
      <c r="D457" s="171"/>
      <c r="E457" s="330">
        <v>1</v>
      </c>
      <c r="F457" s="325" t="s">
        <v>501</v>
      </c>
      <c r="G457" s="202"/>
      <c r="H457" s="202"/>
      <c r="I457" s="202"/>
      <c r="J457" s="202"/>
      <c r="K457" s="203"/>
      <c r="L457" s="204">
        <v>88322076</v>
      </c>
      <c r="M457" s="136"/>
      <c r="N457" s="197"/>
    </row>
    <row r="458" spans="1:14" ht="13.5">
      <c r="A458" s="141"/>
      <c r="B458" s="196"/>
      <c r="C458" s="180"/>
      <c r="D458" s="171"/>
      <c r="E458" s="330">
        <v>2</v>
      </c>
      <c r="F458" s="325" t="s">
        <v>502</v>
      </c>
      <c r="G458" s="202"/>
      <c r="H458" s="202"/>
      <c r="I458" s="202"/>
      <c r="J458" s="202"/>
      <c r="K458" s="203"/>
      <c r="L458" s="204">
        <v>45837587</v>
      </c>
      <c r="M458" s="136"/>
      <c r="N458" s="197"/>
    </row>
    <row r="459" spans="1:14" ht="13.5">
      <c r="A459" s="141"/>
      <c r="B459" s="196"/>
      <c r="C459" s="180"/>
      <c r="D459" s="171"/>
      <c r="E459" s="330">
        <v>3</v>
      </c>
      <c r="F459" s="325" t="s">
        <v>506</v>
      </c>
      <c r="G459" s="202"/>
      <c r="H459" s="202"/>
      <c r="I459" s="202"/>
      <c r="J459" s="202"/>
      <c r="K459" s="203"/>
      <c r="L459" s="204">
        <v>20532930</v>
      </c>
      <c r="M459" s="136"/>
      <c r="N459" s="197"/>
    </row>
    <row r="460" spans="1:14" ht="13.5">
      <c r="A460" s="141"/>
      <c r="B460" s="196"/>
      <c r="C460" s="180"/>
      <c r="D460" s="171"/>
      <c r="E460" s="330">
        <v>4</v>
      </c>
      <c r="F460" s="325"/>
      <c r="G460" s="202"/>
      <c r="H460" s="202"/>
      <c r="I460" s="202"/>
      <c r="J460" s="202"/>
      <c r="K460" s="203"/>
      <c r="L460" s="204"/>
      <c r="M460" s="136"/>
      <c r="N460" s="197"/>
    </row>
    <row r="461" spans="1:14" ht="13.5">
      <c r="A461" s="141"/>
      <c r="B461" s="196"/>
      <c r="C461" s="180"/>
      <c r="D461" s="171"/>
      <c r="E461" s="330">
        <v>5</v>
      </c>
      <c r="F461" s="325"/>
      <c r="G461" s="202"/>
      <c r="H461" s="202"/>
      <c r="I461" s="202"/>
      <c r="J461" s="202"/>
      <c r="K461" s="203"/>
      <c r="L461" s="204"/>
      <c r="M461" s="136"/>
      <c r="N461" s="197"/>
    </row>
    <row r="462" spans="1:14" ht="13.5">
      <c r="A462" s="141"/>
      <c r="B462" s="196"/>
      <c r="C462" s="180"/>
      <c r="D462" s="171"/>
      <c r="E462" s="330">
        <v>6</v>
      </c>
      <c r="F462" s="325"/>
      <c r="G462" s="202"/>
      <c r="H462" s="202"/>
      <c r="I462" s="202"/>
      <c r="J462" s="202"/>
      <c r="K462" s="203"/>
      <c r="L462" s="204"/>
      <c r="M462" s="136"/>
      <c r="N462" s="197"/>
    </row>
    <row r="463" spans="1:14" ht="13.5">
      <c r="A463" s="141"/>
      <c r="B463" s="196"/>
      <c r="C463" s="180"/>
      <c r="D463" s="171"/>
      <c r="E463" s="330">
        <v>7</v>
      </c>
      <c r="F463" s="325"/>
      <c r="G463" s="202"/>
      <c r="H463" s="202"/>
      <c r="I463" s="202"/>
      <c r="J463" s="202"/>
      <c r="K463" s="203"/>
      <c r="L463" s="204"/>
      <c r="M463" s="136"/>
      <c r="N463" s="197"/>
    </row>
    <row r="464" spans="1:14" ht="13.5">
      <c r="A464" s="141"/>
      <c r="B464" s="196"/>
      <c r="C464" s="180"/>
      <c r="D464" s="171"/>
      <c r="E464" s="330">
        <v>8</v>
      </c>
      <c r="F464" s="325"/>
      <c r="G464" s="202"/>
      <c r="H464" s="202"/>
      <c r="I464" s="202"/>
      <c r="J464" s="202"/>
      <c r="K464" s="203"/>
      <c r="L464" s="204"/>
      <c r="M464" s="136"/>
      <c r="N464" s="197"/>
    </row>
    <row r="465" spans="1:17" ht="27" customHeight="1">
      <c r="A465" s="141"/>
      <c r="B465" s="196"/>
      <c r="C465" s="180"/>
      <c r="D465" s="171"/>
      <c r="E465" s="330"/>
      <c r="F465" s="522" t="s">
        <v>503</v>
      </c>
      <c r="G465" s="523"/>
      <c r="H465" s="523"/>
      <c r="I465" s="523"/>
      <c r="J465" s="523"/>
      <c r="K465" s="334"/>
      <c r="L465" s="384">
        <f>SUM(L457:L460)</f>
        <v>154692593</v>
      </c>
      <c r="M465" s="136"/>
      <c r="N465" s="197"/>
    </row>
    <row r="466" spans="1:17" ht="15.75" customHeight="1">
      <c r="A466" s="141"/>
      <c r="B466" s="196"/>
      <c r="C466" s="180"/>
      <c r="D466" s="171"/>
      <c r="E466" s="333"/>
      <c r="F466" s="325" t="s">
        <v>504</v>
      </c>
      <c r="G466" s="202"/>
      <c r="H466" s="202"/>
      <c r="I466" s="202"/>
      <c r="J466" s="202"/>
      <c r="K466" s="203"/>
      <c r="L466" s="327"/>
      <c r="M466" s="136"/>
      <c r="N466" s="197"/>
    </row>
    <row r="467" spans="1:17" ht="13.5">
      <c r="A467" s="141"/>
      <c r="B467" s="196"/>
      <c r="C467" s="180"/>
      <c r="D467" s="171"/>
      <c r="E467" s="330">
        <v>1</v>
      </c>
      <c r="F467" s="329" t="s">
        <v>505</v>
      </c>
      <c r="G467" s="202"/>
      <c r="H467" s="202"/>
      <c r="I467" s="202"/>
      <c r="J467" s="202"/>
      <c r="K467" s="332" t="s">
        <v>510</v>
      </c>
      <c r="L467" s="327">
        <v>-11710635</v>
      </c>
      <c r="M467" s="136"/>
      <c r="N467" s="197"/>
      <c r="P467" s="331"/>
      <c r="Q467" s="331"/>
    </row>
    <row r="468" spans="1:17" ht="13.5">
      <c r="A468" s="141"/>
      <c r="B468" s="196"/>
      <c r="C468" s="180"/>
      <c r="D468" s="171"/>
      <c r="E468" s="330">
        <v>2</v>
      </c>
      <c r="F468" s="329" t="s">
        <v>507</v>
      </c>
      <c r="G468" s="202"/>
      <c r="H468" s="202"/>
      <c r="I468" s="202"/>
      <c r="J468" s="202"/>
      <c r="K468" s="332" t="s">
        <v>510</v>
      </c>
      <c r="L468" s="327">
        <v>-3669234</v>
      </c>
      <c r="M468" s="136"/>
      <c r="N468" s="197"/>
    </row>
    <row r="469" spans="1:17" ht="13.5">
      <c r="A469" s="141"/>
      <c r="B469" s="196"/>
      <c r="C469" s="180"/>
      <c r="D469" s="171"/>
      <c r="E469" s="330">
        <v>3</v>
      </c>
      <c r="F469" s="329" t="s">
        <v>296</v>
      </c>
      <c r="G469" s="202"/>
      <c r="H469" s="202"/>
      <c r="I469" s="202"/>
      <c r="J469" s="202"/>
      <c r="K469" s="332" t="s">
        <v>510</v>
      </c>
      <c r="L469" s="327">
        <v>-10913213</v>
      </c>
      <c r="M469" s="136"/>
      <c r="N469" s="197"/>
    </row>
    <row r="470" spans="1:17" ht="13.5">
      <c r="A470" s="141"/>
      <c r="B470" s="196"/>
      <c r="C470" s="180"/>
      <c r="D470" s="171"/>
      <c r="E470" s="330">
        <v>4</v>
      </c>
      <c r="F470" s="329" t="s">
        <v>508</v>
      </c>
      <c r="G470" s="202"/>
      <c r="H470" s="202"/>
      <c r="I470" s="202"/>
      <c r="J470" s="202"/>
      <c r="K470" s="332" t="s">
        <v>510</v>
      </c>
      <c r="L470" s="327"/>
      <c r="M470" s="136"/>
      <c r="N470" s="197"/>
    </row>
    <row r="471" spans="1:17" ht="13.5">
      <c r="A471" s="141"/>
      <c r="B471" s="196"/>
      <c r="C471" s="180"/>
      <c r="D471" s="171"/>
      <c r="E471" s="330">
        <v>5</v>
      </c>
      <c r="F471" s="329" t="s">
        <v>509</v>
      </c>
      <c r="G471" s="202"/>
      <c r="H471" s="202"/>
      <c r="I471" s="202"/>
      <c r="J471" s="202"/>
      <c r="K471" s="332" t="s">
        <v>510</v>
      </c>
      <c r="L471" s="327"/>
      <c r="M471" s="136"/>
      <c r="N471" s="197"/>
    </row>
    <row r="472" spans="1:17" ht="13.5">
      <c r="A472" s="141"/>
      <c r="B472" s="196"/>
      <c r="C472" s="180"/>
      <c r="D472" s="171"/>
      <c r="E472" s="330">
        <v>6</v>
      </c>
      <c r="F472" s="329" t="s">
        <v>509</v>
      </c>
      <c r="G472" s="202"/>
      <c r="H472" s="202"/>
      <c r="I472" s="202"/>
      <c r="J472" s="202"/>
      <c r="K472" s="332" t="s">
        <v>510</v>
      </c>
      <c r="L472" s="327"/>
      <c r="M472" s="136"/>
      <c r="N472" s="197"/>
    </row>
    <row r="473" spans="1:17" ht="13.5">
      <c r="A473" s="141"/>
      <c r="B473" s="196"/>
      <c r="C473" s="180"/>
      <c r="D473" s="171"/>
      <c r="E473" s="330"/>
      <c r="F473" s="522" t="s">
        <v>511</v>
      </c>
      <c r="G473" s="523"/>
      <c r="H473" s="523"/>
      <c r="I473" s="523"/>
      <c r="J473" s="523"/>
      <c r="K473" s="203"/>
      <c r="L473" s="327">
        <f>SUM(L465:L472)</f>
        <v>128399511</v>
      </c>
      <c r="M473" s="136"/>
      <c r="N473" s="197"/>
    </row>
    <row r="474" spans="1:17" ht="13.5">
      <c r="A474" s="141"/>
      <c r="B474" s="196"/>
      <c r="C474" s="180"/>
      <c r="D474" s="171"/>
      <c r="E474" s="330"/>
      <c r="F474" s="326" t="s">
        <v>512</v>
      </c>
      <c r="G474" s="202"/>
      <c r="H474" s="202"/>
      <c r="I474" s="202"/>
      <c r="J474" s="202"/>
      <c r="K474" s="203"/>
      <c r="L474" s="327"/>
      <c r="M474" s="136"/>
      <c r="N474" s="197"/>
    </row>
    <row r="475" spans="1:17" ht="13.5">
      <c r="A475" s="141"/>
      <c r="B475" s="196"/>
      <c r="C475" s="180"/>
      <c r="D475" s="171"/>
      <c r="E475" s="330"/>
      <c r="F475" s="527" t="s">
        <v>513</v>
      </c>
      <c r="G475" s="528"/>
      <c r="H475" s="528"/>
      <c r="I475" s="528"/>
      <c r="J475" s="528"/>
      <c r="K475" s="203"/>
      <c r="L475" s="328">
        <f>SUM(L473:L474)</f>
        <v>128399511</v>
      </c>
      <c r="M475" s="136"/>
      <c r="N475" s="197"/>
    </row>
    <row r="476" spans="1:17" ht="13.5">
      <c r="A476" s="141"/>
      <c r="B476" s="196"/>
      <c r="C476" s="180"/>
      <c r="D476" s="171"/>
      <c r="E476" s="330"/>
      <c r="F476" s="325"/>
      <c r="G476" s="202"/>
      <c r="H476" s="202"/>
      <c r="I476" s="202"/>
      <c r="J476" s="202"/>
      <c r="K476" s="203"/>
      <c r="L476" s="327"/>
      <c r="M476" s="136"/>
      <c r="N476" s="197"/>
    </row>
    <row r="477" spans="1:17" ht="13.5">
      <c r="A477" s="141"/>
      <c r="B477" s="196"/>
      <c r="C477" s="180"/>
      <c r="D477" s="171"/>
      <c r="E477" s="330"/>
      <c r="F477" s="326" t="s">
        <v>514</v>
      </c>
      <c r="G477" s="202"/>
      <c r="H477" s="202"/>
      <c r="I477" s="202"/>
      <c r="J477" s="202"/>
      <c r="K477" s="203"/>
      <c r="L477" s="327"/>
      <c r="M477" s="136"/>
      <c r="N477" s="197"/>
    </row>
    <row r="478" spans="1:17" ht="13.5">
      <c r="A478" s="141"/>
      <c r="B478" s="196"/>
      <c r="C478" s="180"/>
      <c r="D478" s="171"/>
      <c r="E478" s="330">
        <v>1</v>
      </c>
      <c r="F478" s="329" t="s">
        <v>515</v>
      </c>
      <c r="G478" s="202"/>
      <c r="H478" s="202"/>
      <c r="I478" s="202"/>
      <c r="J478" s="202"/>
      <c r="K478" s="203"/>
      <c r="L478" s="327">
        <v>103362857.56604999</v>
      </c>
      <c r="M478" s="136"/>
      <c r="N478" s="197"/>
    </row>
    <row r="479" spans="1:17" ht="13.5">
      <c r="A479" s="141"/>
      <c r="B479" s="196"/>
      <c r="C479" s="180"/>
      <c r="D479" s="171"/>
      <c r="E479" s="330">
        <v>2</v>
      </c>
      <c r="F479" s="329" t="s">
        <v>516</v>
      </c>
      <c r="G479" s="202"/>
      <c r="H479" s="202"/>
      <c r="I479" s="202"/>
      <c r="J479" s="202"/>
      <c r="K479" s="203"/>
      <c r="L479" s="409">
        <f>+L480+L481</f>
        <v>28165979</v>
      </c>
      <c r="M479" s="136"/>
      <c r="N479" s="197"/>
    </row>
    <row r="480" spans="1:17" ht="13.5">
      <c r="A480" s="141"/>
      <c r="B480" s="196"/>
      <c r="C480" s="180"/>
      <c r="D480" s="171"/>
      <c r="E480" s="330">
        <v>3</v>
      </c>
      <c r="F480" s="329" t="s">
        <v>517</v>
      </c>
      <c r="G480" s="202"/>
      <c r="H480" s="202"/>
      <c r="I480" s="202"/>
      <c r="J480" s="202"/>
      <c r="K480" s="203"/>
      <c r="L480" s="327">
        <v>25036653</v>
      </c>
      <c r="M480" s="136"/>
      <c r="N480" s="197"/>
    </row>
    <row r="481" spans="1:14" ht="13.5">
      <c r="A481" s="141"/>
      <c r="B481" s="196"/>
      <c r="C481" s="180"/>
      <c r="D481" s="171"/>
      <c r="E481" s="330">
        <v>4</v>
      </c>
      <c r="F481" s="329" t="s">
        <v>518</v>
      </c>
      <c r="G481" s="202"/>
      <c r="H481" s="202"/>
      <c r="I481" s="202"/>
      <c r="J481" s="202"/>
      <c r="K481" s="203"/>
      <c r="L481" s="327">
        <v>3129326</v>
      </c>
      <c r="M481" s="136"/>
      <c r="N481" s="197"/>
    </row>
    <row r="482" spans="1:14" ht="13.5">
      <c r="A482" s="141"/>
      <c r="B482" s="196"/>
      <c r="C482" s="180"/>
      <c r="D482" s="171"/>
      <c r="E482" s="386"/>
      <c r="F482" s="329" t="s">
        <v>520</v>
      </c>
      <c r="G482" s="202"/>
      <c r="H482" s="202"/>
      <c r="I482" s="202"/>
      <c r="J482" s="202"/>
      <c r="K482" s="203"/>
      <c r="L482" s="328">
        <f>+L478+L479-L481</f>
        <v>128399510.56604999</v>
      </c>
      <c r="M482" s="136"/>
      <c r="N482" s="197"/>
    </row>
    <row r="483" spans="1:14" ht="13.5">
      <c r="A483" s="141"/>
      <c r="B483" s="196"/>
      <c r="C483" s="180"/>
      <c r="D483" s="171"/>
      <c r="E483" s="386"/>
      <c r="F483" s="329"/>
      <c r="G483" s="202"/>
      <c r="H483" s="202"/>
      <c r="I483" s="202"/>
      <c r="J483" s="202"/>
      <c r="K483" s="203"/>
      <c r="L483" s="327"/>
      <c r="M483" s="136"/>
      <c r="N483" s="197"/>
    </row>
    <row r="484" spans="1:14" ht="13.5">
      <c r="A484" s="141"/>
      <c r="B484" s="196"/>
      <c r="C484" s="180"/>
      <c r="D484" s="171"/>
      <c r="E484" s="386"/>
      <c r="F484" s="326" t="s">
        <v>519</v>
      </c>
      <c r="G484" s="202"/>
      <c r="H484" s="202"/>
      <c r="I484" s="202"/>
      <c r="J484" s="202"/>
      <c r="K484" s="203"/>
      <c r="L484" s="328">
        <f>L475-L482</f>
        <v>0.43395000696182251</v>
      </c>
      <c r="M484" s="136"/>
      <c r="N484" s="197"/>
    </row>
    <row r="485" spans="1:14" ht="13.5">
      <c r="A485" s="141"/>
      <c r="B485" s="196"/>
      <c r="C485" s="180"/>
      <c r="D485" s="171"/>
      <c r="E485" s="386"/>
      <c r="F485" s="325"/>
      <c r="G485" s="202"/>
      <c r="H485" s="202"/>
      <c r="I485" s="202"/>
      <c r="J485" s="202"/>
      <c r="K485" s="203"/>
      <c r="L485" s="327"/>
      <c r="M485" s="136"/>
      <c r="N485" s="197"/>
    </row>
    <row r="486" spans="1:14" ht="13.5">
      <c r="A486" s="141"/>
      <c r="B486" s="196"/>
      <c r="C486" s="180"/>
      <c r="D486" s="171"/>
      <c r="E486" s="386"/>
      <c r="F486" s="326" t="s">
        <v>519</v>
      </c>
      <c r="G486" s="202"/>
      <c r="H486" s="202"/>
      <c r="I486" s="202"/>
      <c r="J486" s="202"/>
      <c r="K486" s="203"/>
      <c r="L486" s="204"/>
      <c r="M486" s="136"/>
      <c r="N486" s="197"/>
    </row>
    <row r="487" spans="1:14" ht="13.5">
      <c r="A487" s="141"/>
      <c r="B487" s="196"/>
      <c r="C487" s="180"/>
      <c r="D487" s="171"/>
      <c r="E487" s="386"/>
      <c r="F487" s="325"/>
      <c r="G487" s="202"/>
      <c r="H487" s="202"/>
      <c r="I487" s="202"/>
      <c r="J487" s="202"/>
      <c r="K487" s="203"/>
      <c r="L487" s="204"/>
      <c r="M487" s="136"/>
      <c r="N487" s="197"/>
    </row>
    <row r="488" spans="1:14" ht="13.5">
      <c r="B488" s="196"/>
      <c r="C488" s="180"/>
      <c r="D488" s="171"/>
      <c r="E488" s="173"/>
      <c r="F488" s="136"/>
      <c r="G488" s="136"/>
      <c r="H488" s="136"/>
      <c r="I488" s="136"/>
      <c r="J488" s="136"/>
      <c r="K488" s="136"/>
      <c r="L488" s="136"/>
      <c r="M488" s="136"/>
      <c r="N488" s="197"/>
    </row>
    <row r="489" spans="1:14" ht="13.5">
      <c r="B489" s="196"/>
      <c r="C489" s="180"/>
      <c r="D489" s="171"/>
      <c r="E489" s="173"/>
      <c r="F489" s="136"/>
      <c r="G489" s="136"/>
      <c r="H489" s="136"/>
      <c r="I489" s="136"/>
      <c r="J489" s="136"/>
      <c r="K489" s="136"/>
      <c r="L489" s="136"/>
      <c r="M489" s="136"/>
      <c r="N489" s="197"/>
    </row>
    <row r="490" spans="1:14" ht="18">
      <c r="B490" s="196"/>
      <c r="C490" s="180"/>
      <c r="D490" s="171"/>
      <c r="E490" s="173"/>
      <c r="F490" s="324" t="s">
        <v>482</v>
      </c>
      <c r="G490" s="136"/>
      <c r="H490" s="136"/>
      <c r="I490" s="136"/>
      <c r="J490" s="136"/>
      <c r="K490" s="136"/>
      <c r="L490" s="136"/>
      <c r="M490" s="136"/>
      <c r="N490" s="197"/>
    </row>
    <row r="491" spans="1:14" ht="13.5">
      <c r="B491" s="196"/>
      <c r="C491" s="180"/>
      <c r="D491" s="171"/>
      <c r="E491" s="129"/>
      <c r="F491" s="136"/>
      <c r="G491" s="136"/>
      <c r="H491" s="136"/>
      <c r="I491" s="136"/>
      <c r="J491" s="136"/>
      <c r="K491" s="136"/>
      <c r="L491" s="136"/>
      <c r="M491" s="136"/>
      <c r="N491" s="197"/>
    </row>
    <row r="492" spans="1:14" ht="13.5">
      <c r="B492" s="196"/>
      <c r="C492" s="180"/>
      <c r="D492" s="171"/>
      <c r="E492" s="129"/>
      <c r="F492" s="305" t="s">
        <v>483</v>
      </c>
      <c r="G492" s="202"/>
      <c r="H492" s="202"/>
      <c r="I492" s="202"/>
      <c r="J492" s="202"/>
      <c r="K492" s="203"/>
      <c r="L492" s="323">
        <f>+'Fluksi '!D44</f>
        <v>1621750.6716795936</v>
      </c>
      <c r="M492" s="136"/>
      <c r="N492" s="197"/>
    </row>
    <row r="493" spans="1:14" ht="13.5">
      <c r="B493" s="196"/>
      <c r="C493" s="180"/>
      <c r="D493" s="171"/>
      <c r="E493" s="129"/>
      <c r="F493" s="136"/>
      <c r="G493" s="136"/>
      <c r="H493" s="136"/>
      <c r="I493" s="136"/>
      <c r="J493" s="136"/>
      <c r="K493" s="136"/>
      <c r="L493" s="136"/>
      <c r="M493" s="136"/>
      <c r="N493" s="197"/>
    </row>
    <row r="494" spans="1:14" ht="13.5">
      <c r="B494" s="196"/>
      <c r="C494" s="180"/>
      <c r="D494" s="171"/>
      <c r="E494" s="129"/>
      <c r="F494" s="307" t="s">
        <v>484</v>
      </c>
      <c r="G494" s="136"/>
      <c r="H494" s="136"/>
      <c r="I494" s="136"/>
      <c r="J494" s="136"/>
      <c r="K494" s="136"/>
      <c r="L494" s="136"/>
      <c r="M494" s="136"/>
      <c r="N494" s="197"/>
    </row>
    <row r="495" spans="1:14" ht="13.5">
      <c r="B495" s="196"/>
      <c r="C495" s="180"/>
      <c r="D495" s="171"/>
      <c r="E495" s="129"/>
      <c r="F495" s="136"/>
      <c r="G495" s="136"/>
      <c r="H495" s="136"/>
      <c r="I495" s="136"/>
      <c r="J495" s="136"/>
      <c r="K495" s="136"/>
      <c r="L495" s="136"/>
      <c r="M495" s="136"/>
      <c r="N495" s="197"/>
    </row>
    <row r="496" spans="1:14" ht="13.5">
      <c r="B496" s="196"/>
      <c r="C496" s="180"/>
      <c r="D496" s="171"/>
      <c r="E496" s="129"/>
      <c r="F496" s="136"/>
      <c r="G496" s="307" t="s">
        <v>485</v>
      </c>
      <c r="H496" s="136"/>
      <c r="I496" s="136"/>
      <c r="J496" s="136"/>
      <c r="K496" s="136"/>
      <c r="L496" s="136"/>
      <c r="M496" s="136"/>
      <c r="N496" s="197"/>
    </row>
    <row r="497" spans="1:14" ht="13.5">
      <c r="B497" s="196"/>
      <c r="C497" s="180"/>
      <c r="D497" s="171"/>
      <c r="E497" s="129"/>
      <c r="F497" s="136"/>
      <c r="G497" s="136"/>
      <c r="H497" s="136"/>
      <c r="I497" s="136"/>
      <c r="J497" s="136"/>
      <c r="K497" s="136"/>
      <c r="L497" s="136"/>
      <c r="M497" s="136"/>
      <c r="N497" s="197"/>
    </row>
    <row r="498" spans="1:14" ht="13.5">
      <c r="B498" s="196"/>
      <c r="C498" s="180"/>
      <c r="D498" s="171"/>
      <c r="E498" s="129"/>
      <c r="F498" s="305" t="s">
        <v>275</v>
      </c>
      <c r="G498" s="304"/>
      <c r="H498" s="304"/>
      <c r="I498" s="304"/>
      <c r="J498" s="304"/>
      <c r="K498" s="313"/>
      <c r="L498" s="306">
        <f>+'Fluksi '!D7</f>
        <v>10212778.596507505</v>
      </c>
      <c r="M498" s="136"/>
      <c r="N498" s="197"/>
    </row>
    <row r="499" spans="1:14" ht="13.5">
      <c r="B499" s="196"/>
      <c r="C499" s="180"/>
      <c r="D499" s="171"/>
      <c r="E499" s="129"/>
      <c r="F499" s="305" t="s">
        <v>486</v>
      </c>
      <c r="G499" s="304"/>
      <c r="H499" s="304"/>
      <c r="I499" s="304"/>
      <c r="J499" s="304"/>
      <c r="K499" s="313"/>
      <c r="L499" s="306">
        <f>+'Fluksi '!D11</f>
        <v>4467685</v>
      </c>
      <c r="M499" s="136"/>
      <c r="N499" s="197"/>
    </row>
    <row r="500" spans="1:14" ht="13.5">
      <c r="B500" s="196"/>
      <c r="C500" s="180"/>
      <c r="D500" s="171"/>
      <c r="E500" s="129"/>
      <c r="F500" s="311" t="s">
        <v>479</v>
      </c>
      <c r="G500" s="304"/>
      <c r="H500" s="304"/>
      <c r="I500" s="304"/>
      <c r="J500" s="304"/>
      <c r="K500" s="313"/>
      <c r="L500" s="306"/>
      <c r="M500" s="136"/>
      <c r="N500" s="197"/>
    </row>
    <row r="501" spans="1:14" ht="13.5">
      <c r="B501" s="196"/>
      <c r="C501" s="180"/>
      <c r="D501" s="171"/>
      <c r="E501" s="129"/>
      <c r="F501" s="305" t="s">
        <v>487</v>
      </c>
      <c r="G501" s="304"/>
      <c r="H501" s="304"/>
      <c r="I501" s="304"/>
      <c r="J501" s="304"/>
      <c r="K501" s="313"/>
      <c r="L501" s="306">
        <f>+'Fluksi '!D16+'Fluksi '!D17</f>
        <v>-11394696.445650039</v>
      </c>
      <c r="M501" s="136"/>
      <c r="N501" s="197"/>
    </row>
    <row r="502" spans="1:14" s="146" customFormat="1" ht="24.75" customHeight="1">
      <c r="A502" s="312"/>
      <c r="B502" s="205"/>
      <c r="C502" s="187"/>
      <c r="D502" s="170"/>
      <c r="E502" s="140"/>
      <c r="F502" s="311" t="s">
        <v>488</v>
      </c>
      <c r="G502" s="310"/>
      <c r="H502" s="310"/>
      <c r="I502" s="310"/>
      <c r="J502" s="310"/>
      <c r="K502" s="322"/>
      <c r="L502" s="308">
        <f>SUM(L498:L501)</f>
        <v>3285767.1508574653</v>
      </c>
      <c r="M502" s="206"/>
      <c r="N502" s="207"/>
    </row>
    <row r="503" spans="1:14" ht="13.5">
      <c r="B503" s="196"/>
      <c r="C503" s="180"/>
      <c r="D503" s="171"/>
      <c r="E503" s="129"/>
      <c r="F503" s="321"/>
      <c r="G503" s="321"/>
      <c r="H503" s="321"/>
      <c r="I503" s="321"/>
      <c r="J503" s="321"/>
      <c r="K503" s="320"/>
      <c r="L503" s="319"/>
      <c r="M503" s="136"/>
      <c r="N503" s="197"/>
    </row>
    <row r="504" spans="1:14" ht="13.5">
      <c r="B504" s="196"/>
      <c r="C504" s="180"/>
      <c r="D504" s="171"/>
      <c r="E504" s="129"/>
      <c r="F504" s="307"/>
      <c r="G504" s="307" t="s">
        <v>489</v>
      </c>
      <c r="H504" s="307"/>
      <c r="I504" s="307"/>
      <c r="J504" s="307"/>
      <c r="K504" s="318"/>
      <c r="L504" s="317"/>
      <c r="M504" s="136"/>
      <c r="N504" s="197"/>
    </row>
    <row r="505" spans="1:14" ht="13.5">
      <c r="B505" s="196"/>
      <c r="C505" s="180"/>
      <c r="D505" s="171"/>
      <c r="E505" s="129"/>
      <c r="F505" s="316"/>
      <c r="G505" s="316"/>
      <c r="H505" s="316"/>
      <c r="I505" s="316"/>
      <c r="J505" s="316"/>
      <c r="K505" s="315"/>
      <c r="L505" s="314"/>
      <c r="M505" s="136"/>
      <c r="N505" s="197"/>
    </row>
    <row r="506" spans="1:14" ht="13.5">
      <c r="B506" s="196"/>
      <c r="C506" s="180"/>
      <c r="D506" s="171"/>
      <c r="E506" s="129"/>
      <c r="F506" s="311" t="s">
        <v>490</v>
      </c>
      <c r="G506" s="304"/>
      <c r="H506" s="304"/>
      <c r="I506" s="304"/>
      <c r="J506" s="304"/>
      <c r="K506" s="313"/>
      <c r="L506" s="306">
        <f>+'Fluksi '!D18</f>
        <v>19407860.128199741</v>
      </c>
      <c r="M506" s="136"/>
      <c r="N506" s="197"/>
    </row>
    <row r="507" spans="1:14" ht="13.5">
      <c r="B507" s="196"/>
      <c r="C507" s="180"/>
      <c r="D507" s="171"/>
      <c r="E507" s="129"/>
      <c r="F507" s="305" t="s">
        <v>491</v>
      </c>
      <c r="G507" s="304"/>
      <c r="H507" s="304"/>
      <c r="I507" s="304"/>
      <c r="J507" s="304"/>
      <c r="K507" s="313"/>
      <c r="L507" s="306">
        <f>+'Fluksi '!D24+'Fluksi '!D26</f>
        <v>-10334570</v>
      </c>
      <c r="M507" s="136"/>
      <c r="N507" s="197"/>
    </row>
    <row r="508" spans="1:14" ht="13.5">
      <c r="B508" s="196"/>
      <c r="C508" s="180"/>
      <c r="D508" s="171"/>
      <c r="E508" s="129"/>
      <c r="F508" s="305" t="s">
        <v>492</v>
      </c>
      <c r="G508" s="304"/>
      <c r="H508" s="304"/>
      <c r="I508" s="304"/>
      <c r="J508" s="304"/>
      <c r="K508" s="313"/>
      <c r="L508" s="306"/>
      <c r="M508" s="136"/>
      <c r="N508" s="197"/>
    </row>
    <row r="509" spans="1:14" ht="13.5">
      <c r="B509" s="196"/>
      <c r="C509" s="180"/>
      <c r="D509" s="171"/>
      <c r="E509" s="129"/>
      <c r="F509" s="305" t="s">
        <v>480</v>
      </c>
      <c r="G509" s="304"/>
      <c r="H509" s="304"/>
      <c r="I509" s="304"/>
      <c r="J509" s="304"/>
      <c r="K509" s="313"/>
      <c r="L509" s="306">
        <f>+'Fluksi '!D33</f>
        <v>-13388437.762399994</v>
      </c>
      <c r="M509" s="136"/>
      <c r="N509" s="197"/>
    </row>
    <row r="510" spans="1:14" ht="13.5">
      <c r="B510" s="196"/>
      <c r="C510" s="180"/>
      <c r="D510" s="171"/>
      <c r="E510" s="129"/>
      <c r="F510" s="305" t="s">
        <v>483</v>
      </c>
      <c r="G510" s="304"/>
      <c r="H510" s="304"/>
      <c r="I510" s="304"/>
      <c r="J510" s="304"/>
      <c r="K510" s="313"/>
      <c r="L510" s="306"/>
      <c r="M510" s="136"/>
      <c r="N510" s="197"/>
    </row>
    <row r="511" spans="1:14" s="146" customFormat="1" ht="20.25" customHeight="1">
      <c r="A511" s="312"/>
      <c r="B511" s="205"/>
      <c r="C511" s="187"/>
      <c r="D511" s="170"/>
      <c r="E511" s="140"/>
      <c r="F511" s="311" t="s">
        <v>493</v>
      </c>
      <c r="G511" s="310"/>
      <c r="H511" s="310"/>
      <c r="I511" s="310"/>
      <c r="J511" s="310"/>
      <c r="K511" s="309"/>
      <c r="L511" s="308">
        <f>SUM(L506:L510)</f>
        <v>-4315147.6342002526</v>
      </c>
      <c r="M511" s="206"/>
      <c r="N511" s="207"/>
    </row>
    <row r="512" spans="1:14" ht="13.5">
      <c r="B512" s="196"/>
      <c r="C512" s="180"/>
      <c r="D512" s="171"/>
      <c r="E512" s="129"/>
      <c r="F512" s="307"/>
      <c r="G512" s="307"/>
      <c r="H512" s="307"/>
      <c r="I512" s="307"/>
      <c r="J512" s="307"/>
      <c r="K512" s="307"/>
      <c r="L512" s="307"/>
      <c r="M512" s="136"/>
      <c r="N512" s="197"/>
    </row>
    <row r="513" spans="1:14" ht="13.5">
      <c r="B513" s="196"/>
      <c r="C513" s="180"/>
      <c r="D513" s="171"/>
      <c r="E513" s="129"/>
      <c r="F513" s="524" t="s">
        <v>908</v>
      </c>
      <c r="G513" s="525"/>
      <c r="H513" s="525"/>
      <c r="I513" s="525"/>
      <c r="J513" s="525"/>
      <c r="K513" s="526"/>
      <c r="L513" s="306">
        <f>L492+L502+L511</f>
        <v>592370.18833680637</v>
      </c>
      <c r="M513" s="136"/>
      <c r="N513" s="197"/>
    </row>
    <row r="514" spans="1:14" ht="13.5">
      <c r="B514" s="196"/>
      <c r="C514" s="180"/>
      <c r="D514" s="171"/>
      <c r="E514" s="129"/>
      <c r="F514" s="136"/>
      <c r="G514" s="136"/>
      <c r="H514" s="136"/>
      <c r="I514" s="136"/>
      <c r="J514" s="136"/>
      <c r="K514" s="136"/>
      <c r="L514" s="136"/>
      <c r="M514" s="136"/>
      <c r="N514" s="197"/>
    </row>
    <row r="515" spans="1:14" ht="13.5">
      <c r="B515" s="196"/>
      <c r="C515" s="180"/>
      <c r="D515" s="171"/>
      <c r="E515" s="173"/>
      <c r="F515" s="136"/>
      <c r="G515" s="136"/>
      <c r="H515" s="136"/>
      <c r="I515" s="136"/>
      <c r="J515" s="136"/>
      <c r="K515" s="136"/>
      <c r="L515" s="136"/>
      <c r="M515" s="136"/>
      <c r="N515" s="197"/>
    </row>
    <row r="516" spans="1:14" ht="18">
      <c r="B516" s="196"/>
      <c r="C516" s="180"/>
      <c r="D516" s="171"/>
      <c r="E516" s="173"/>
      <c r="F516" s="133" t="s">
        <v>498</v>
      </c>
      <c r="G516" s="136"/>
      <c r="H516" s="136"/>
      <c r="I516" s="136"/>
      <c r="J516" s="136"/>
      <c r="K516" s="136"/>
      <c r="L516" s="136"/>
      <c r="M516" s="136"/>
      <c r="N516" s="197"/>
    </row>
    <row r="517" spans="1:14" ht="13.5">
      <c r="B517" s="196"/>
      <c r="C517" s="180"/>
      <c r="D517" s="171"/>
      <c r="E517" s="129"/>
      <c r="F517" s="136"/>
      <c r="G517" s="136"/>
      <c r="H517" s="136"/>
      <c r="I517" s="136"/>
      <c r="J517" s="136"/>
      <c r="K517" s="136"/>
      <c r="L517" s="136"/>
      <c r="M517" s="136"/>
      <c r="N517" s="197"/>
    </row>
    <row r="518" spans="1:14" ht="13.5">
      <c r="B518" s="196"/>
      <c r="C518" s="180"/>
      <c r="D518" s="171"/>
      <c r="E518" s="139" t="s">
        <v>272</v>
      </c>
      <c r="F518" s="305" t="s">
        <v>494</v>
      </c>
      <c r="G518" s="304"/>
      <c r="H518" s="304"/>
      <c r="I518" s="304"/>
      <c r="J518" s="304"/>
      <c r="K518" s="303"/>
      <c r="L518" s="302">
        <f>+Pasivet!F47</f>
        <v>10212778.596507505</v>
      </c>
      <c r="M518" s="136"/>
      <c r="N518" s="197"/>
    </row>
    <row r="519" spans="1:14" ht="13.5">
      <c r="B519" s="196"/>
      <c r="C519" s="180"/>
      <c r="D519" s="171"/>
      <c r="E519" s="139" t="s">
        <v>272</v>
      </c>
      <c r="F519" s="305" t="s">
        <v>495</v>
      </c>
      <c r="G519" s="304"/>
      <c r="H519" s="304"/>
      <c r="I519" s="304"/>
      <c r="J519" s="304"/>
      <c r="K519" s="303"/>
      <c r="L519" s="302">
        <f>+L518</f>
        <v>10212778.596507505</v>
      </c>
      <c r="M519" s="136"/>
      <c r="N519" s="197"/>
    </row>
    <row r="520" spans="1:14" ht="13.5">
      <c r="A520" s="141"/>
      <c r="B520" s="196"/>
      <c r="C520" s="180"/>
      <c r="D520" s="171"/>
      <c r="E520" s="139" t="s">
        <v>272</v>
      </c>
      <c r="F520" s="208" t="s">
        <v>521</v>
      </c>
      <c r="G520" s="304"/>
      <c r="H520" s="304"/>
      <c r="I520" s="304"/>
      <c r="J520" s="304"/>
      <c r="K520" s="303"/>
      <c r="L520" s="302"/>
      <c r="M520" s="136"/>
      <c r="N520" s="197"/>
    </row>
    <row r="521" spans="1:14" ht="13.5">
      <c r="A521" s="141"/>
      <c r="B521" s="196"/>
      <c r="C521" s="180"/>
      <c r="D521" s="171"/>
      <c r="E521" s="139" t="s">
        <v>272</v>
      </c>
      <c r="F521" s="208" t="s">
        <v>522</v>
      </c>
      <c r="G521" s="202"/>
      <c r="H521" s="202"/>
      <c r="I521" s="202"/>
      <c r="J521" s="202"/>
      <c r="K521" s="203"/>
      <c r="L521" s="204"/>
      <c r="M521" s="136"/>
      <c r="N521" s="197"/>
    </row>
    <row r="522" spans="1:14" ht="13.5">
      <c r="A522" s="141"/>
      <c r="B522" s="196"/>
      <c r="C522" s="180"/>
      <c r="D522" s="171"/>
      <c r="E522" s="173"/>
      <c r="F522" s="136"/>
      <c r="G522" s="136"/>
      <c r="H522" s="136"/>
      <c r="I522" s="136"/>
      <c r="J522" s="136"/>
      <c r="K522" s="136"/>
      <c r="L522" s="136"/>
      <c r="M522" s="136"/>
      <c r="N522" s="197"/>
    </row>
    <row r="523" spans="1:14" ht="13.5">
      <c r="A523" s="141"/>
      <c r="B523" s="196"/>
      <c r="C523" s="180"/>
      <c r="D523" s="171"/>
      <c r="E523" s="173"/>
      <c r="F523" s="136"/>
      <c r="G523" s="136"/>
      <c r="H523" s="136"/>
      <c r="I523" s="136"/>
      <c r="J523" s="136"/>
      <c r="K523" s="136"/>
      <c r="L523" s="136"/>
      <c r="M523" s="136"/>
      <c r="N523" s="197"/>
    </row>
    <row r="524" spans="1:14" ht="18">
      <c r="A524" s="141"/>
      <c r="B524" s="196"/>
      <c r="C524" s="180"/>
      <c r="D524" s="171"/>
      <c r="E524" s="181"/>
      <c r="F524" s="209" t="s">
        <v>497</v>
      </c>
      <c r="G524" s="136"/>
      <c r="H524" s="136"/>
      <c r="I524" s="136"/>
      <c r="J524" s="136"/>
      <c r="K524" s="136"/>
      <c r="L524" s="136"/>
      <c r="M524" s="136"/>
      <c r="N524" s="197"/>
    </row>
    <row r="525" spans="1:14" ht="13.5">
      <c r="A525" s="141"/>
      <c r="B525" s="196"/>
      <c r="C525" s="180"/>
      <c r="D525" s="171"/>
      <c r="E525" s="301" t="s">
        <v>264</v>
      </c>
      <c r="F525" s="134"/>
      <c r="G525" s="135"/>
      <c r="H525" s="135"/>
      <c r="I525" s="135"/>
      <c r="J525" s="135"/>
      <c r="K525" s="135"/>
      <c r="L525" s="135"/>
      <c r="M525" s="136"/>
      <c r="N525" s="197"/>
    </row>
    <row r="526" spans="1:14" ht="13.5">
      <c r="A526" s="141"/>
      <c r="B526" s="196"/>
      <c r="C526" s="180"/>
      <c r="D526" s="171"/>
      <c r="E526" s="301" t="s">
        <v>264</v>
      </c>
      <c r="F526" s="137"/>
      <c r="G526" s="137"/>
      <c r="H526" s="137"/>
      <c r="I526" s="137"/>
      <c r="J526" s="137"/>
      <c r="K526" s="137"/>
      <c r="L526" s="137"/>
      <c r="M526" s="136"/>
      <c r="N526" s="197"/>
    </row>
    <row r="527" spans="1:14" ht="13.5">
      <c r="A527" s="141"/>
      <c r="B527" s="196"/>
      <c r="C527" s="180"/>
      <c r="D527" s="171"/>
      <c r="E527" s="173"/>
      <c r="F527" s="136"/>
      <c r="G527" s="136"/>
      <c r="H527" s="136"/>
      <c r="I527" s="136"/>
      <c r="J527" s="136"/>
      <c r="K527" s="136"/>
      <c r="L527" s="136"/>
      <c r="M527" s="136"/>
      <c r="N527" s="197"/>
    </row>
    <row r="528" spans="1:14" ht="13.5">
      <c r="A528" s="141"/>
      <c r="B528" s="196"/>
      <c r="C528" s="180"/>
      <c r="D528" s="171"/>
      <c r="E528" s="173"/>
      <c r="F528" s="136"/>
      <c r="G528" s="136"/>
      <c r="H528" s="136"/>
      <c r="I528" s="136"/>
      <c r="J528" s="136"/>
      <c r="K528" s="136"/>
      <c r="L528" s="136"/>
      <c r="M528" s="136"/>
      <c r="N528" s="197"/>
    </row>
    <row r="529" spans="1:14">
      <c r="A529" s="141"/>
      <c r="B529" s="196"/>
      <c r="C529" s="180"/>
      <c r="D529" s="171"/>
      <c r="E529" s="173"/>
      <c r="F529" s="171"/>
      <c r="G529" s="171"/>
      <c r="H529" s="171"/>
      <c r="I529" s="171"/>
      <c r="J529" s="171"/>
      <c r="K529" s="171"/>
      <c r="L529" s="171"/>
      <c r="M529" s="171"/>
      <c r="N529" s="197"/>
    </row>
    <row r="530" spans="1:14" ht="18">
      <c r="A530" s="141"/>
      <c r="B530" s="297"/>
      <c r="C530" s="299"/>
      <c r="D530" s="529" t="s">
        <v>30</v>
      </c>
      <c r="E530" s="529"/>
      <c r="F530" s="209" t="s">
        <v>31</v>
      </c>
      <c r="G530" s="296"/>
      <c r="H530" s="296"/>
      <c r="I530" s="296"/>
      <c r="J530" s="296"/>
      <c r="K530" s="296"/>
      <c r="L530" s="296"/>
      <c r="M530" s="296"/>
      <c r="N530" s="294"/>
    </row>
    <row r="531" spans="1:14">
      <c r="A531" s="141"/>
      <c r="B531" s="297"/>
      <c r="C531" s="299"/>
      <c r="D531" s="296"/>
      <c r="E531" s="298"/>
      <c r="F531" s="296"/>
      <c r="G531" s="296"/>
      <c r="H531" s="296"/>
      <c r="I531" s="296"/>
      <c r="J531" s="296"/>
      <c r="K531" s="296"/>
      <c r="L531" s="296"/>
      <c r="M531" s="296"/>
      <c r="N531" s="294"/>
    </row>
    <row r="532" spans="1:14">
      <c r="A532" s="141"/>
      <c r="B532" s="297"/>
      <c r="C532" s="299"/>
      <c r="D532" s="296"/>
      <c r="E532" s="290"/>
      <c r="F532" s="296" t="s">
        <v>277</v>
      </c>
      <c r="G532" s="296"/>
      <c r="H532" s="296"/>
      <c r="I532" s="296"/>
      <c r="J532" s="296"/>
      <c r="K532" s="296"/>
      <c r="L532" s="296"/>
      <c r="M532" s="296"/>
      <c r="N532" s="294"/>
    </row>
    <row r="533" spans="1:14">
      <c r="A533" s="141"/>
      <c r="B533" s="297"/>
      <c r="C533" s="299"/>
      <c r="D533" s="296"/>
      <c r="E533" s="300" t="s">
        <v>278</v>
      </c>
      <c r="F533" s="296"/>
      <c r="G533" s="296"/>
      <c r="H533" s="296"/>
      <c r="I533" s="296"/>
      <c r="J533" s="296"/>
      <c r="K533" s="296"/>
      <c r="L533" s="296"/>
      <c r="M533" s="296"/>
      <c r="N533" s="294"/>
    </row>
    <row r="534" spans="1:14">
      <c r="A534" s="141"/>
      <c r="B534" s="297"/>
      <c r="C534" s="299"/>
      <c r="D534" s="296"/>
      <c r="E534" s="298"/>
      <c r="F534" s="296" t="s">
        <v>279</v>
      </c>
      <c r="G534" s="296"/>
      <c r="H534" s="296"/>
      <c r="I534" s="296"/>
      <c r="J534" s="296"/>
      <c r="K534" s="296"/>
      <c r="L534" s="296"/>
      <c r="M534" s="296"/>
      <c r="N534" s="294"/>
    </row>
    <row r="535" spans="1:14">
      <c r="A535" s="141"/>
      <c r="B535" s="297"/>
      <c r="C535" s="299"/>
      <c r="D535" s="296"/>
      <c r="E535" s="300" t="s">
        <v>280</v>
      </c>
      <c r="F535" s="296"/>
      <c r="G535" s="296"/>
      <c r="H535" s="296"/>
      <c r="I535" s="296"/>
      <c r="J535" s="296"/>
      <c r="K535" s="296"/>
      <c r="L535" s="296"/>
      <c r="M535" s="296"/>
      <c r="N535" s="294"/>
    </row>
    <row r="536" spans="1:14">
      <c r="A536" s="141"/>
      <c r="B536" s="297"/>
      <c r="C536" s="299"/>
      <c r="D536" s="296"/>
      <c r="E536" s="298"/>
      <c r="F536" s="296"/>
      <c r="G536" s="296"/>
      <c r="H536" s="296"/>
      <c r="I536" s="296"/>
      <c r="J536" s="296"/>
      <c r="K536" s="296"/>
      <c r="L536" s="296"/>
      <c r="M536" s="296"/>
      <c r="N536" s="294"/>
    </row>
    <row r="537" spans="1:14" ht="15">
      <c r="A537" s="141"/>
      <c r="B537" s="297"/>
      <c r="C537" s="530" t="s">
        <v>223</v>
      </c>
      <c r="D537" s="530"/>
      <c r="E537" s="530"/>
      <c r="F537" s="530"/>
      <c r="G537" s="530"/>
      <c r="H537" s="296"/>
      <c r="I537" s="295"/>
      <c r="J537" s="530" t="s">
        <v>13</v>
      </c>
      <c r="K537" s="530"/>
      <c r="L537" s="530"/>
      <c r="M537" s="530"/>
      <c r="N537" s="294"/>
    </row>
    <row r="538" spans="1:14" ht="15">
      <c r="A538" s="141"/>
      <c r="B538" s="297"/>
      <c r="C538" s="521" t="s">
        <v>638</v>
      </c>
      <c r="D538" s="521"/>
      <c r="E538" s="521"/>
      <c r="F538" s="521"/>
      <c r="G538" s="521"/>
      <c r="H538" s="296"/>
      <c r="I538" s="295"/>
      <c r="J538" s="521" t="s">
        <v>637</v>
      </c>
      <c r="K538" s="521"/>
      <c r="L538" s="521"/>
      <c r="M538" s="521"/>
      <c r="N538" s="294"/>
    </row>
    <row r="539" spans="1:14">
      <c r="A539" s="141"/>
      <c r="B539" s="210"/>
      <c r="C539" s="211"/>
      <c r="D539" s="212"/>
      <c r="E539" s="213"/>
      <c r="F539" s="212"/>
      <c r="G539" s="212"/>
      <c r="H539" s="212"/>
      <c r="I539" s="212"/>
      <c r="J539" s="212"/>
      <c r="K539" s="212"/>
      <c r="L539" s="212"/>
      <c r="M539" s="212"/>
      <c r="N539" s="214"/>
    </row>
    <row r="540" spans="1:14">
      <c r="A540" s="141"/>
      <c r="B540" s="291"/>
      <c r="C540" s="293"/>
      <c r="D540" s="291"/>
      <c r="E540" s="291"/>
      <c r="F540" s="291"/>
      <c r="G540" s="291"/>
      <c r="H540" s="291"/>
      <c r="I540" s="291"/>
      <c r="J540" s="291"/>
      <c r="K540" s="291"/>
      <c r="L540" s="292"/>
      <c r="M540" s="292"/>
      <c r="N540" s="291"/>
    </row>
    <row r="541" spans="1:14">
      <c r="A541" s="141"/>
      <c r="B541" s="288"/>
      <c r="C541" s="290"/>
      <c r="D541" s="288"/>
      <c r="E541" s="288"/>
      <c r="F541" s="288"/>
      <c r="G541" s="288"/>
      <c r="H541" s="288"/>
      <c r="I541" s="288"/>
      <c r="J541" s="288"/>
      <c r="K541" s="288"/>
      <c r="L541" s="289"/>
      <c r="M541" s="289"/>
      <c r="N541" s="288"/>
    </row>
  </sheetData>
  <mergeCells count="49">
    <mergeCell ref="E88:E89"/>
    <mergeCell ref="F88:J89"/>
    <mergeCell ref="F90:J90"/>
    <mergeCell ref="F93:J93"/>
    <mergeCell ref="F94:L94"/>
    <mergeCell ref="F91:J91"/>
    <mergeCell ref="C538:G538"/>
    <mergeCell ref="J538:M538"/>
    <mergeCell ref="F465:J465"/>
    <mergeCell ref="F473:J473"/>
    <mergeCell ref="F513:K513"/>
    <mergeCell ref="F475:J475"/>
    <mergeCell ref="D530:E530"/>
    <mergeCell ref="C537:G537"/>
    <mergeCell ref="J537:M537"/>
    <mergeCell ref="F449:M449"/>
    <mergeCell ref="F77:G77"/>
    <mergeCell ref="I78:J78"/>
    <mergeCell ref="F79:G79"/>
    <mergeCell ref="I79:J79"/>
    <mergeCell ref="F84:G84"/>
    <mergeCell ref="I84:J84"/>
    <mergeCell ref="F82:G82"/>
    <mergeCell ref="I82:J82"/>
    <mergeCell ref="F83:G83"/>
    <mergeCell ref="I83:J83"/>
    <mergeCell ref="F80:G80"/>
    <mergeCell ref="I80:J80"/>
    <mergeCell ref="I77:J77"/>
    <mergeCell ref="F78:G78"/>
    <mergeCell ref="F85:L85"/>
    <mergeCell ref="I75:J76"/>
    <mergeCell ref="B3:N3"/>
    <mergeCell ref="D68:E68"/>
    <mergeCell ref="E75:E76"/>
    <mergeCell ref="F75:G76"/>
    <mergeCell ref="H75:H76"/>
    <mergeCell ref="I196:J196"/>
    <mergeCell ref="I197:J197"/>
    <mergeCell ref="I198:J198"/>
    <mergeCell ref="I199:J199"/>
    <mergeCell ref="F81:G81"/>
    <mergeCell ref="I81:J81"/>
    <mergeCell ref="F92:J92"/>
    <mergeCell ref="J112:K112"/>
    <mergeCell ref="J113:K113"/>
    <mergeCell ref="J114:K114"/>
    <mergeCell ref="J115:K115"/>
    <mergeCell ref="J116:K116"/>
  </mergeCells>
  <printOptions horizontalCentered="1" verticalCentered="1"/>
  <pageMargins left="0.25" right="0" top="0" bottom="0" header="0.3" footer="0.3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3"/>
  <sheetViews>
    <sheetView topLeftCell="A13" workbookViewId="0">
      <selection activeCell="F53" sqref="F53"/>
    </sheetView>
  </sheetViews>
  <sheetFormatPr defaultRowHeight="12.75"/>
  <cols>
    <col min="1" max="1" width="3" style="2" customWidth="1"/>
    <col min="2" max="2" width="3.7109375" style="2" customWidth="1"/>
    <col min="3" max="3" width="4" style="2" customWidth="1"/>
    <col min="4" max="4" width="63.140625" style="6" customWidth="1"/>
    <col min="5" max="5" width="9.7109375" style="2" customWidth="1"/>
    <col min="6" max="6" width="11.140625" style="22" bestFit="1" customWidth="1"/>
    <col min="7" max="7" width="11.42578125" style="22" customWidth="1"/>
    <col min="8" max="8" width="9.140625" style="6"/>
    <col min="9" max="9" width="13.42578125" style="6" bestFit="1" customWidth="1"/>
    <col min="10" max="10" width="9.7109375" style="6" bestFit="1" customWidth="1"/>
    <col min="11" max="16384" width="9.140625" style="6"/>
  </cols>
  <sheetData>
    <row r="1" spans="1:9" s="21" customFormat="1" ht="9" customHeight="1">
      <c r="A1" s="1"/>
      <c r="B1" s="17"/>
      <c r="C1" s="17"/>
      <c r="D1" s="18"/>
      <c r="E1" s="112"/>
      <c r="F1" s="19"/>
      <c r="G1" s="19"/>
    </row>
    <row r="2" spans="1:9" s="21" customFormat="1" ht="18" customHeight="1">
      <c r="A2" s="461" t="s">
        <v>227</v>
      </c>
      <c r="B2" s="461"/>
      <c r="C2" s="461"/>
      <c r="D2" s="461"/>
      <c r="E2" s="461"/>
      <c r="F2" s="461"/>
      <c r="G2" s="461"/>
    </row>
    <row r="3" spans="1:9" ht="6.75" customHeight="1"/>
    <row r="4" spans="1:9" s="73" customFormat="1" ht="21" customHeight="1">
      <c r="A4" s="39" t="s">
        <v>2</v>
      </c>
      <c r="B4" s="465" t="s">
        <v>7</v>
      </c>
      <c r="C4" s="466"/>
      <c r="D4" s="467"/>
      <c r="E4" s="107" t="s">
        <v>281</v>
      </c>
      <c r="F4" s="35">
        <v>2018</v>
      </c>
      <c r="G4" s="35">
        <v>2017</v>
      </c>
    </row>
    <row r="5" spans="1:9" s="21" customFormat="1" ht="12.75" customHeight="1">
      <c r="A5" s="37"/>
      <c r="B5" s="462" t="s">
        <v>80</v>
      </c>
      <c r="C5" s="463"/>
      <c r="D5" s="464"/>
      <c r="E5" s="113"/>
      <c r="F5" s="36"/>
      <c r="G5" s="36"/>
    </row>
    <row r="6" spans="1:9" s="21" customFormat="1" ht="12.75" customHeight="1">
      <c r="A6" s="37"/>
      <c r="B6" s="62" t="s">
        <v>105</v>
      </c>
      <c r="C6" s="63" t="s">
        <v>8</v>
      </c>
      <c r="D6" s="64"/>
      <c r="E6" s="113">
        <v>1</v>
      </c>
      <c r="F6" s="36">
        <v>592369.96720000007</v>
      </c>
      <c r="G6" s="36">
        <v>1621750.76</v>
      </c>
      <c r="I6" s="20"/>
    </row>
    <row r="7" spans="1:9" s="21" customFormat="1" ht="12.75" customHeight="1">
      <c r="A7" s="37"/>
      <c r="B7" s="41"/>
      <c r="C7" s="52">
        <v>1</v>
      </c>
      <c r="D7" s="12" t="s">
        <v>9</v>
      </c>
      <c r="E7" s="114"/>
      <c r="F7" s="36">
        <v>523108.96720000007</v>
      </c>
      <c r="G7" s="36">
        <v>1500455.76</v>
      </c>
    </row>
    <row r="8" spans="1:9" s="21" customFormat="1" ht="12.75" customHeight="1">
      <c r="A8" s="37"/>
      <c r="B8" s="41"/>
      <c r="C8" s="52">
        <v>2</v>
      </c>
      <c r="D8" s="12" t="s">
        <v>10</v>
      </c>
      <c r="E8" s="113"/>
      <c r="F8" s="36">
        <v>69261</v>
      </c>
      <c r="G8" s="36">
        <v>121295</v>
      </c>
    </row>
    <row r="9" spans="1:9" s="21" customFormat="1" ht="12.75" customHeight="1">
      <c r="A9" s="37"/>
      <c r="B9" s="62" t="s">
        <v>105</v>
      </c>
      <c r="C9" s="63" t="s">
        <v>40</v>
      </c>
      <c r="D9" s="12"/>
      <c r="E9" s="114">
        <v>2</v>
      </c>
      <c r="F9" s="36">
        <v>0</v>
      </c>
      <c r="G9" s="36">
        <v>0</v>
      </c>
    </row>
    <row r="10" spans="1:9" s="21" customFormat="1" ht="12.75" customHeight="1">
      <c r="A10" s="37"/>
      <c r="B10" s="41"/>
      <c r="C10" s="52">
        <v>1</v>
      </c>
      <c r="D10" s="12" t="s">
        <v>42</v>
      </c>
      <c r="E10" s="113">
        <v>2.1</v>
      </c>
      <c r="F10" s="36"/>
      <c r="G10" s="36"/>
    </row>
    <row r="11" spans="1:9" s="21" customFormat="1" ht="12.75" customHeight="1">
      <c r="A11" s="37"/>
      <c r="B11" s="41"/>
      <c r="C11" s="52">
        <v>2</v>
      </c>
      <c r="D11" s="12" t="s">
        <v>43</v>
      </c>
      <c r="E11" s="114">
        <v>2.2000000000000002</v>
      </c>
      <c r="F11" s="36"/>
      <c r="G11" s="36"/>
    </row>
    <row r="12" spans="1:9" s="21" customFormat="1" ht="12.75" customHeight="1">
      <c r="A12" s="37"/>
      <c r="B12" s="41"/>
      <c r="C12" s="52">
        <v>3</v>
      </c>
      <c r="D12" s="12" t="s">
        <v>41</v>
      </c>
      <c r="E12" s="113">
        <v>2.2999999999999998</v>
      </c>
      <c r="F12" s="36"/>
      <c r="G12" s="36"/>
    </row>
    <row r="13" spans="1:9" s="21" customFormat="1" ht="12.75" customHeight="1">
      <c r="A13" s="37"/>
      <c r="B13" s="62" t="s">
        <v>105</v>
      </c>
      <c r="C13" s="63" t="s">
        <v>44</v>
      </c>
      <c r="D13" s="12"/>
      <c r="E13" s="113">
        <v>3</v>
      </c>
      <c r="F13" s="36">
        <v>14105452.479700001</v>
      </c>
      <c r="G13" s="36">
        <v>6379990</v>
      </c>
    </row>
    <row r="14" spans="1:9" s="21" customFormat="1" ht="12.75" customHeight="1">
      <c r="A14" s="37"/>
      <c r="B14" s="41"/>
      <c r="C14" s="52">
        <v>1</v>
      </c>
      <c r="D14" s="12" t="s">
        <v>45</v>
      </c>
      <c r="E14" s="114">
        <v>3.1</v>
      </c>
      <c r="F14" s="36">
        <v>12882953.479700001</v>
      </c>
      <c r="G14" s="266">
        <v>4818798</v>
      </c>
      <c r="I14" s="378"/>
    </row>
    <row r="15" spans="1:9" s="21" customFormat="1" ht="12.75" customHeight="1">
      <c r="A15" s="37"/>
      <c r="B15" s="41"/>
      <c r="C15" s="52">
        <v>2</v>
      </c>
      <c r="D15" s="12" t="s">
        <v>46</v>
      </c>
      <c r="E15" s="113">
        <v>3.2</v>
      </c>
      <c r="F15" s="36"/>
      <c r="G15" s="36"/>
    </row>
    <row r="16" spans="1:9" s="21" customFormat="1" ht="12.75" customHeight="1">
      <c r="A16" s="37"/>
      <c r="B16" s="41"/>
      <c r="C16" s="52">
        <v>3</v>
      </c>
      <c r="D16" s="12" t="s">
        <v>47</v>
      </c>
      <c r="E16" s="114">
        <v>3.3</v>
      </c>
      <c r="F16" s="36"/>
      <c r="G16" s="36"/>
      <c r="I16" s="378"/>
    </row>
    <row r="17" spans="1:15" s="21" customFormat="1" ht="12.75" customHeight="1">
      <c r="A17" s="37"/>
      <c r="B17" s="41"/>
      <c r="C17" s="52">
        <v>4</v>
      </c>
      <c r="D17" s="12" t="s">
        <v>48</v>
      </c>
      <c r="E17" s="113">
        <v>3.4</v>
      </c>
      <c r="F17" s="36">
        <v>1222499</v>
      </c>
      <c r="G17" s="36">
        <v>1561192</v>
      </c>
      <c r="I17" s="405"/>
    </row>
    <row r="18" spans="1:15" s="21" customFormat="1" ht="12.75" customHeight="1">
      <c r="A18" s="37"/>
      <c r="B18" s="41"/>
      <c r="C18" s="52">
        <v>5</v>
      </c>
      <c r="D18" s="12" t="s">
        <v>49</v>
      </c>
      <c r="E18" s="114">
        <v>3.5</v>
      </c>
      <c r="F18" s="36"/>
      <c r="G18" s="36"/>
    </row>
    <row r="19" spans="1:15" s="21" customFormat="1" ht="12.75" customHeight="1">
      <c r="A19" s="37"/>
      <c r="B19" s="62" t="s">
        <v>105</v>
      </c>
      <c r="C19" s="63" t="s">
        <v>50</v>
      </c>
      <c r="D19" s="64"/>
      <c r="E19" s="114">
        <v>4</v>
      </c>
      <c r="F19" s="36">
        <v>33317382.982400008</v>
      </c>
      <c r="G19" s="36">
        <v>29648149.016449969</v>
      </c>
      <c r="I19" s="20"/>
    </row>
    <row r="20" spans="1:15" s="21" customFormat="1" ht="12.75" customHeight="1">
      <c r="A20" s="37"/>
      <c r="B20" s="65"/>
      <c r="C20" s="52">
        <v>1</v>
      </c>
      <c r="D20" s="12" t="s">
        <v>51</v>
      </c>
      <c r="E20" s="113">
        <v>4.0999999999999996</v>
      </c>
      <c r="F20" s="36"/>
      <c r="G20" s="36"/>
    </row>
    <row r="21" spans="1:15" s="21" customFormat="1" ht="12.75" customHeight="1">
      <c r="A21" s="37"/>
      <c r="B21" s="65"/>
      <c r="C21" s="52">
        <v>2</v>
      </c>
      <c r="D21" s="12" t="s">
        <v>52</v>
      </c>
      <c r="E21" s="114">
        <v>4.2</v>
      </c>
      <c r="F21" s="36"/>
      <c r="G21" s="36"/>
    </row>
    <row r="22" spans="1:15" s="21" customFormat="1" ht="12.75" customHeight="1">
      <c r="A22" s="37"/>
      <c r="B22" s="65"/>
      <c r="C22" s="52">
        <v>3</v>
      </c>
      <c r="D22" s="12" t="s">
        <v>53</v>
      </c>
      <c r="E22" s="113">
        <v>4.3</v>
      </c>
      <c r="F22" s="36"/>
      <c r="G22" s="36"/>
      <c r="I22" s="378"/>
      <c r="J22" s="378"/>
      <c r="K22" s="378"/>
      <c r="L22" s="378"/>
      <c r="M22" s="378"/>
    </row>
    <row r="23" spans="1:15" s="21" customFormat="1" ht="12.75" customHeight="1">
      <c r="A23" s="37"/>
      <c r="B23" s="65"/>
      <c r="C23" s="52">
        <v>4</v>
      </c>
      <c r="D23" s="12" t="s">
        <v>54</v>
      </c>
      <c r="E23" s="114">
        <v>4.4000000000000004</v>
      </c>
      <c r="F23" s="267">
        <v>33317382.982400008</v>
      </c>
      <c r="G23" s="267">
        <v>25898149.016449969</v>
      </c>
      <c r="J23"/>
      <c r="O23" s="20"/>
    </row>
    <row r="24" spans="1:15" s="21" customFormat="1" ht="12.75" customHeight="1">
      <c r="A24" s="37"/>
      <c r="B24" s="65"/>
      <c r="C24" s="52">
        <v>5</v>
      </c>
      <c r="D24" s="12" t="s">
        <v>55</v>
      </c>
      <c r="E24" s="113">
        <v>4.5</v>
      </c>
      <c r="F24" s="36"/>
      <c r="G24" s="36"/>
    </row>
    <row r="25" spans="1:15" s="21" customFormat="1" ht="12.75" customHeight="1">
      <c r="A25" s="37"/>
      <c r="B25" s="65"/>
      <c r="C25" s="52">
        <v>6</v>
      </c>
      <c r="D25" s="12" t="s">
        <v>56</v>
      </c>
      <c r="E25" s="114">
        <v>4.5999999999999996</v>
      </c>
      <c r="F25" s="36"/>
      <c r="G25" s="36"/>
    </row>
    <row r="26" spans="1:15" s="21" customFormat="1" ht="12.75" customHeight="1">
      <c r="A26" s="37"/>
      <c r="B26" s="65"/>
      <c r="C26" s="52">
        <v>7</v>
      </c>
      <c r="D26" s="12" t="s">
        <v>57</v>
      </c>
      <c r="E26" s="113">
        <v>4.7</v>
      </c>
      <c r="F26" s="36"/>
      <c r="G26" s="36">
        <v>3750000</v>
      </c>
      <c r="I26" s="378"/>
    </row>
    <row r="27" spans="1:15" s="21" customFormat="1" ht="12.75" customHeight="1">
      <c r="A27" s="37"/>
      <c r="B27" s="62" t="s">
        <v>105</v>
      </c>
      <c r="C27" s="63" t="s">
        <v>58</v>
      </c>
      <c r="D27" s="64"/>
      <c r="E27" s="113">
        <v>5</v>
      </c>
      <c r="F27" s="36">
        <v>2037554</v>
      </c>
      <c r="G27" s="36"/>
    </row>
    <row r="28" spans="1:15" s="21" customFormat="1" ht="12.75" customHeight="1">
      <c r="A28" s="37"/>
      <c r="B28" s="62" t="s">
        <v>105</v>
      </c>
      <c r="C28" s="63" t="s">
        <v>59</v>
      </c>
      <c r="D28" s="64"/>
      <c r="E28" s="114">
        <v>6</v>
      </c>
      <c r="F28" s="36"/>
      <c r="G28" s="36"/>
    </row>
    <row r="29" spans="1:15" s="21" customFormat="1" ht="12.75" customHeight="1">
      <c r="A29" s="74" t="s">
        <v>3</v>
      </c>
      <c r="B29" s="458" t="s">
        <v>79</v>
      </c>
      <c r="C29" s="459"/>
      <c r="D29" s="460"/>
      <c r="E29" s="114"/>
      <c r="F29" s="36">
        <v>50052759.42930001</v>
      </c>
      <c r="G29" s="36">
        <v>37649889.776449971</v>
      </c>
    </row>
    <row r="30" spans="1:15" s="21" customFormat="1" ht="12.75" customHeight="1">
      <c r="A30" s="37"/>
      <c r="B30" s="462" t="s">
        <v>82</v>
      </c>
      <c r="C30" s="463"/>
      <c r="D30" s="464"/>
      <c r="E30" s="113"/>
      <c r="F30" s="36"/>
      <c r="G30" s="36"/>
    </row>
    <row r="31" spans="1:15" s="21" customFormat="1" ht="12.75" customHeight="1">
      <c r="A31" s="37"/>
      <c r="B31" s="62" t="s">
        <v>105</v>
      </c>
      <c r="C31" s="63" t="s">
        <v>62</v>
      </c>
      <c r="D31" s="64"/>
      <c r="E31" s="114">
        <v>7</v>
      </c>
      <c r="F31" s="36">
        <v>0</v>
      </c>
      <c r="G31" s="36">
        <v>0</v>
      </c>
    </row>
    <row r="32" spans="1:15" s="21" customFormat="1" ht="12.75" customHeight="1">
      <c r="A32" s="37"/>
      <c r="B32" s="65"/>
      <c r="C32" s="52">
        <v>1</v>
      </c>
      <c r="D32" s="12" t="s">
        <v>63</v>
      </c>
      <c r="E32" s="113">
        <v>7.1</v>
      </c>
      <c r="F32" s="36"/>
      <c r="G32" s="36"/>
    </row>
    <row r="33" spans="1:10" s="21" customFormat="1" ht="12.75" customHeight="1">
      <c r="A33" s="37"/>
      <c r="B33" s="65"/>
      <c r="C33" s="52">
        <v>2</v>
      </c>
      <c r="D33" s="12" t="s">
        <v>64</v>
      </c>
      <c r="E33" s="114">
        <v>7.2</v>
      </c>
      <c r="F33" s="36"/>
      <c r="G33" s="36"/>
    </row>
    <row r="34" spans="1:10" s="21" customFormat="1" ht="12.75" customHeight="1">
      <c r="A34" s="37"/>
      <c r="B34" s="65"/>
      <c r="C34" s="52">
        <v>3</v>
      </c>
      <c r="D34" s="12" t="s">
        <v>65</v>
      </c>
      <c r="E34" s="113">
        <v>7.3</v>
      </c>
      <c r="F34" s="36"/>
      <c r="G34" s="36"/>
    </row>
    <row r="35" spans="1:10" s="21" customFormat="1" ht="12.75" customHeight="1">
      <c r="A35" s="37"/>
      <c r="B35" s="65"/>
      <c r="C35" s="52">
        <v>4</v>
      </c>
      <c r="D35" s="12" t="s">
        <v>66</v>
      </c>
      <c r="E35" s="114">
        <v>7.4</v>
      </c>
      <c r="F35" s="36"/>
      <c r="G35" s="36"/>
    </row>
    <row r="36" spans="1:10" s="21" customFormat="1" ht="12.75" customHeight="1">
      <c r="A36" s="37"/>
      <c r="B36" s="65"/>
      <c r="C36" s="52">
        <v>5</v>
      </c>
      <c r="D36" s="12" t="s">
        <v>67</v>
      </c>
      <c r="E36" s="113">
        <v>7.5</v>
      </c>
      <c r="F36" s="36"/>
      <c r="G36" s="36"/>
    </row>
    <row r="37" spans="1:10" s="21" customFormat="1" ht="12.75" customHeight="1">
      <c r="A37" s="37"/>
      <c r="B37" s="65"/>
      <c r="C37" s="52">
        <v>6</v>
      </c>
      <c r="D37" s="12" t="s">
        <v>68</v>
      </c>
      <c r="E37" s="114">
        <v>7.6</v>
      </c>
      <c r="F37" s="36"/>
      <c r="G37" s="36"/>
    </row>
    <row r="38" spans="1:10" s="21" customFormat="1" ht="12.75" customHeight="1">
      <c r="A38" s="37"/>
      <c r="B38" s="62" t="s">
        <v>105</v>
      </c>
      <c r="C38" s="63" t="s">
        <v>69</v>
      </c>
      <c r="D38" s="34"/>
      <c r="E38" s="114">
        <v>8</v>
      </c>
      <c r="F38" s="36">
        <v>84616783.538199991</v>
      </c>
      <c r="G38" s="36">
        <v>80787451.689999998</v>
      </c>
      <c r="I38" s="20"/>
      <c r="J38" s="20"/>
    </row>
    <row r="39" spans="1:10" s="21" customFormat="1" ht="12.75" customHeight="1">
      <c r="A39" s="37"/>
      <c r="B39" s="41"/>
      <c r="C39" s="52">
        <v>1</v>
      </c>
      <c r="D39" s="12" t="s">
        <v>70</v>
      </c>
      <c r="E39" s="113">
        <v>8.1</v>
      </c>
      <c r="F39" s="36">
        <v>54313494</v>
      </c>
      <c r="G39" s="36">
        <v>56818415</v>
      </c>
    </row>
    <row r="40" spans="1:10" s="21" customFormat="1" ht="12.75" customHeight="1">
      <c r="A40" s="37"/>
      <c r="B40" s="41"/>
      <c r="C40" s="52">
        <v>2</v>
      </c>
      <c r="D40" s="12" t="s">
        <v>71</v>
      </c>
      <c r="E40" s="114">
        <v>8.1999999999999993</v>
      </c>
      <c r="F40" s="36">
        <v>9925032</v>
      </c>
      <c r="G40" s="36">
        <v>11164476</v>
      </c>
      <c r="I40" s="20"/>
    </row>
    <row r="41" spans="1:10" s="21" customFormat="1" ht="12.75" customHeight="1">
      <c r="A41" s="37"/>
      <c r="B41" s="41"/>
      <c r="C41" s="52">
        <v>3</v>
      </c>
      <c r="D41" s="12" t="s">
        <v>72</v>
      </c>
      <c r="E41" s="113">
        <v>8.3000000000000007</v>
      </c>
      <c r="F41" s="36">
        <v>13841705.689999999</v>
      </c>
      <c r="G41" s="36">
        <v>9390942.6899999995</v>
      </c>
      <c r="I41" s="20"/>
    </row>
    <row r="42" spans="1:10" s="21" customFormat="1" ht="12.75" customHeight="1">
      <c r="A42" s="37"/>
      <c r="B42" s="41"/>
      <c r="C42" s="52">
        <v>4</v>
      </c>
      <c r="D42" s="12" t="s">
        <v>73</v>
      </c>
      <c r="E42" s="114">
        <v>8.4</v>
      </c>
      <c r="F42" s="36">
        <v>6536551.8481999999</v>
      </c>
      <c r="G42" s="36">
        <v>3413618</v>
      </c>
      <c r="I42" s="20"/>
      <c r="J42" s="378"/>
    </row>
    <row r="43" spans="1:10" s="21" customFormat="1" ht="12.75" customHeight="1">
      <c r="A43" s="37"/>
      <c r="B43" s="62" t="s">
        <v>105</v>
      </c>
      <c r="C43" s="63" t="s">
        <v>74</v>
      </c>
      <c r="D43" s="64"/>
      <c r="E43" s="114">
        <v>9</v>
      </c>
      <c r="F43" s="36"/>
      <c r="G43" s="36"/>
    </row>
    <row r="44" spans="1:10" s="21" customFormat="1" ht="12.75" customHeight="1">
      <c r="A44" s="37"/>
      <c r="B44" s="62" t="s">
        <v>105</v>
      </c>
      <c r="C44" s="63" t="s">
        <v>75</v>
      </c>
      <c r="D44" s="64"/>
      <c r="E44" s="114">
        <v>10</v>
      </c>
      <c r="F44" s="36">
        <v>62223</v>
      </c>
      <c r="G44" s="36">
        <v>62223</v>
      </c>
    </row>
    <row r="45" spans="1:10" s="21" customFormat="1" ht="12.75" customHeight="1">
      <c r="A45" s="37"/>
      <c r="B45" s="41"/>
      <c r="C45" s="52">
        <v>1</v>
      </c>
      <c r="D45" s="64" t="s">
        <v>76</v>
      </c>
      <c r="E45" s="113">
        <v>10.1</v>
      </c>
      <c r="F45" s="36">
        <v>62223</v>
      </c>
      <c r="G45" s="36">
        <v>62223</v>
      </c>
    </row>
    <row r="46" spans="1:10" s="21" customFormat="1" ht="12.75" customHeight="1">
      <c r="A46" s="37"/>
      <c r="B46" s="41"/>
      <c r="C46" s="52">
        <v>2</v>
      </c>
      <c r="D46" s="12" t="s">
        <v>77</v>
      </c>
      <c r="E46" s="114">
        <v>10.199999999999999</v>
      </c>
      <c r="F46" s="36"/>
      <c r="G46" s="36"/>
    </row>
    <row r="47" spans="1:10" s="21" customFormat="1" ht="12.75" customHeight="1">
      <c r="A47" s="37"/>
      <c r="B47" s="41"/>
      <c r="C47" s="52">
        <v>3</v>
      </c>
      <c r="D47" s="12" t="s">
        <v>78</v>
      </c>
      <c r="E47" s="113">
        <v>10.3</v>
      </c>
      <c r="F47" s="36"/>
      <c r="G47" s="36"/>
    </row>
    <row r="48" spans="1:10" s="21" customFormat="1" ht="12.75" customHeight="1">
      <c r="A48" s="37"/>
      <c r="B48" s="62" t="s">
        <v>105</v>
      </c>
      <c r="C48" s="63" t="s">
        <v>60</v>
      </c>
      <c r="D48" s="64"/>
      <c r="E48" s="113">
        <v>11</v>
      </c>
      <c r="F48" s="36"/>
      <c r="G48" s="36"/>
    </row>
    <row r="49" spans="1:7" s="21" customFormat="1" ht="12.75" customHeight="1">
      <c r="A49" s="37"/>
      <c r="B49" s="62" t="s">
        <v>105</v>
      </c>
      <c r="C49" s="63" t="s">
        <v>61</v>
      </c>
      <c r="D49" s="64"/>
      <c r="E49" s="114">
        <v>12</v>
      </c>
      <c r="F49" s="36"/>
      <c r="G49" s="268"/>
    </row>
    <row r="50" spans="1:7" s="21" customFormat="1" ht="12.75" customHeight="1">
      <c r="A50" s="53" t="s">
        <v>4</v>
      </c>
      <c r="B50" s="458" t="s">
        <v>81</v>
      </c>
      <c r="C50" s="459"/>
      <c r="D50" s="460"/>
      <c r="E50" s="114"/>
      <c r="F50" s="36">
        <v>84679006.538199991</v>
      </c>
      <c r="G50" s="36">
        <v>80849674.689999998</v>
      </c>
    </row>
    <row r="51" spans="1:7" s="21" customFormat="1" ht="30" customHeight="1">
      <c r="A51" s="75"/>
      <c r="B51" s="458" t="s">
        <v>97</v>
      </c>
      <c r="C51" s="459"/>
      <c r="D51" s="460"/>
      <c r="E51" s="113"/>
      <c r="F51" s="36">
        <f>F29+F50</f>
        <v>134731765.9675</v>
      </c>
      <c r="G51" s="36">
        <v>118499565</v>
      </c>
    </row>
    <row r="52" spans="1:7" s="21" customFormat="1" ht="9.75" customHeight="1">
      <c r="A52" s="67"/>
      <c r="B52" s="67"/>
      <c r="C52" s="67"/>
      <c r="D52" s="67"/>
      <c r="E52" s="67"/>
      <c r="F52" s="69"/>
      <c r="G52" s="69"/>
    </row>
    <row r="53" spans="1:7" s="21" customFormat="1" ht="15.95" customHeight="1">
      <c r="A53" s="67"/>
      <c r="B53" s="67"/>
      <c r="C53" s="67"/>
      <c r="D53" s="67"/>
      <c r="E53" s="67"/>
      <c r="F53" s="69"/>
      <c r="G53" s="69"/>
    </row>
  </sheetData>
  <mergeCells count="7">
    <mergeCell ref="B29:D29"/>
    <mergeCell ref="A2:G2"/>
    <mergeCell ref="B30:D30"/>
    <mergeCell ref="B51:D51"/>
    <mergeCell ref="B5:D5"/>
    <mergeCell ref="B50:D50"/>
    <mergeCell ref="B4:D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AD60"/>
  <sheetViews>
    <sheetView topLeftCell="A19" workbookViewId="0">
      <selection activeCell="F51" sqref="F51"/>
    </sheetView>
  </sheetViews>
  <sheetFormatPr defaultRowHeight="12.75"/>
  <cols>
    <col min="1" max="1" width="3.7109375" style="2" customWidth="1"/>
    <col min="2" max="2" width="4" style="2" customWidth="1"/>
    <col min="3" max="3" width="3.42578125" style="2" customWidth="1"/>
    <col min="4" max="4" width="61.85546875" style="6" bestFit="1" customWidth="1"/>
    <col min="5" max="5" width="9.7109375" style="2" bestFit="1" customWidth="1"/>
    <col min="6" max="6" width="11.140625" style="22" bestFit="1" customWidth="1"/>
    <col min="7" max="7" width="10.85546875" style="22" customWidth="1"/>
    <col min="8" max="8" width="1.42578125" style="6" customWidth="1"/>
    <col min="9" max="9" width="9.140625" style="6"/>
    <col min="10" max="10" width="11.7109375" style="6" bestFit="1" customWidth="1"/>
    <col min="11" max="12" width="11.28515625" style="6" bestFit="1" customWidth="1"/>
    <col min="13" max="13" width="12.7109375" style="6" bestFit="1" customWidth="1"/>
    <col min="14" max="14" width="11.28515625" style="6" bestFit="1" customWidth="1"/>
    <col min="15" max="15" width="9.140625" style="6"/>
    <col min="16" max="16" width="10.28515625" style="6" bestFit="1" customWidth="1"/>
    <col min="17" max="17" width="9.140625" style="6"/>
    <col min="18" max="18" width="16" style="6" bestFit="1" customWidth="1"/>
    <col min="19" max="16384" width="9.140625" style="6"/>
  </cols>
  <sheetData>
    <row r="2" spans="1:13" s="21" customFormat="1" ht="6" customHeight="1">
      <c r="A2" s="1"/>
      <c r="B2" s="17"/>
      <c r="C2" s="17"/>
      <c r="D2" s="18"/>
      <c r="E2" s="112"/>
      <c r="F2" s="19"/>
      <c r="G2" s="19"/>
    </row>
    <row r="3" spans="1:13" s="21" customFormat="1" ht="18" customHeight="1">
      <c r="A3" s="461" t="s">
        <v>227</v>
      </c>
      <c r="B3" s="461"/>
      <c r="C3" s="461"/>
      <c r="D3" s="461"/>
      <c r="E3" s="461"/>
      <c r="F3" s="461"/>
      <c r="G3" s="461"/>
    </row>
    <row r="4" spans="1:13" ht="6.75" customHeight="1"/>
    <row r="5" spans="1:13" s="13" customFormat="1" ht="21" customHeight="1">
      <c r="A5" s="39" t="s">
        <v>2</v>
      </c>
      <c r="B5" s="458" t="s">
        <v>83</v>
      </c>
      <c r="C5" s="459"/>
      <c r="D5" s="460"/>
      <c r="E5" s="107" t="s">
        <v>281</v>
      </c>
      <c r="F5" s="35">
        <v>2018</v>
      </c>
      <c r="G5" s="35">
        <v>2017</v>
      </c>
    </row>
    <row r="6" spans="1:13" s="21" customFormat="1" ht="12.75" customHeight="1">
      <c r="A6" s="37"/>
      <c r="B6" s="62" t="s">
        <v>105</v>
      </c>
      <c r="C6" s="63" t="s">
        <v>84</v>
      </c>
      <c r="D6" s="64"/>
      <c r="E6" s="113">
        <v>13</v>
      </c>
      <c r="F6" s="36">
        <v>36238872.17189984</v>
      </c>
      <c r="G6" s="36">
        <v>16831012.043700099</v>
      </c>
    </row>
    <row r="7" spans="1:13" s="21" customFormat="1" ht="12.75" customHeight="1">
      <c r="A7" s="37"/>
      <c r="B7" s="41"/>
      <c r="C7" s="52">
        <v>1</v>
      </c>
      <c r="D7" s="12" t="s">
        <v>85</v>
      </c>
      <c r="E7" s="114" t="s">
        <v>403</v>
      </c>
      <c r="F7" s="36"/>
      <c r="G7" s="267"/>
    </row>
    <row r="8" spans="1:13" s="21" customFormat="1" ht="12.75" customHeight="1">
      <c r="A8" s="37"/>
      <c r="B8" s="41"/>
      <c r="C8" s="52">
        <v>2</v>
      </c>
      <c r="D8" s="12" t="s">
        <v>86</v>
      </c>
      <c r="E8" s="113" t="s">
        <v>404</v>
      </c>
      <c r="F8" s="36">
        <v>9461981.9579999987</v>
      </c>
      <c r="G8" s="36">
        <v>6155841.5934999995</v>
      </c>
    </row>
    <row r="9" spans="1:13" s="21" customFormat="1" ht="12.75" customHeight="1">
      <c r="A9" s="37"/>
      <c r="B9" s="41"/>
      <c r="C9" s="52">
        <v>3</v>
      </c>
      <c r="D9" s="12" t="s">
        <v>87</v>
      </c>
      <c r="E9" s="114" t="s">
        <v>405</v>
      </c>
      <c r="F9" s="36"/>
      <c r="G9" s="36">
        <v>314610</v>
      </c>
    </row>
    <row r="10" spans="1:13" s="21" customFormat="1" ht="12.75" customHeight="1">
      <c r="A10" s="37"/>
      <c r="B10" s="41"/>
      <c r="C10" s="52">
        <v>4</v>
      </c>
      <c r="D10" s="12" t="s">
        <v>88</v>
      </c>
      <c r="E10" s="113" t="s">
        <v>406</v>
      </c>
      <c r="F10" s="36">
        <v>25346355.477899838</v>
      </c>
      <c r="G10" s="36">
        <v>9209530.492400052</v>
      </c>
      <c r="J10" s="378"/>
    </row>
    <row r="11" spans="1:13" s="21" customFormat="1" ht="12.75" customHeight="1">
      <c r="A11" s="37"/>
      <c r="B11" s="41"/>
      <c r="C11" s="52">
        <v>5</v>
      </c>
      <c r="D11" s="12" t="s">
        <v>89</v>
      </c>
      <c r="E11" s="114" t="s">
        <v>407</v>
      </c>
      <c r="F11" s="36"/>
      <c r="G11" s="36"/>
    </row>
    <row r="12" spans="1:13" s="21" customFormat="1" ht="12.75" customHeight="1">
      <c r="A12" s="37"/>
      <c r="B12" s="41"/>
      <c r="C12" s="52">
        <v>6</v>
      </c>
      <c r="D12" s="12" t="s">
        <v>90</v>
      </c>
      <c r="E12" s="113" t="s">
        <v>408</v>
      </c>
      <c r="F12" s="36"/>
      <c r="G12" s="36"/>
    </row>
    <row r="13" spans="1:13" s="21" customFormat="1" ht="12.75" customHeight="1">
      <c r="A13" s="37"/>
      <c r="B13" s="41"/>
      <c r="C13" s="52">
        <v>7</v>
      </c>
      <c r="D13" s="12" t="s">
        <v>91</v>
      </c>
      <c r="E13" s="114" t="s">
        <v>409</v>
      </c>
      <c r="F13" s="36"/>
      <c r="G13" s="36"/>
      <c r="J13" s="378"/>
      <c r="K13" s="378"/>
    </row>
    <row r="14" spans="1:13" s="21" customFormat="1" ht="12.75" customHeight="1">
      <c r="A14" s="37"/>
      <c r="B14" s="41"/>
      <c r="C14" s="52">
        <v>8</v>
      </c>
      <c r="D14" s="12" t="s">
        <v>92</v>
      </c>
      <c r="E14" s="113" t="s">
        <v>410</v>
      </c>
      <c r="F14" s="36">
        <v>1202887.736</v>
      </c>
      <c r="G14" s="36">
        <v>711555.35199999996</v>
      </c>
    </row>
    <row r="15" spans="1:13" s="21" customFormat="1" ht="12.75" customHeight="1">
      <c r="A15" s="37"/>
      <c r="B15" s="41"/>
      <c r="C15" s="52">
        <v>9</v>
      </c>
      <c r="D15" s="12" t="s">
        <v>93</v>
      </c>
      <c r="E15" s="114" t="s">
        <v>411</v>
      </c>
      <c r="F15" s="36">
        <v>227647</v>
      </c>
      <c r="G15" s="36">
        <v>439474.60579999979</v>
      </c>
      <c r="L15" s="20"/>
    </row>
    <row r="16" spans="1:13" s="21" customFormat="1" ht="12.75" customHeight="1">
      <c r="A16" s="37"/>
      <c r="B16" s="111"/>
      <c r="C16" s="52">
        <v>10</v>
      </c>
      <c r="D16" s="12" t="s">
        <v>101</v>
      </c>
      <c r="E16" s="114" t="s">
        <v>412</v>
      </c>
      <c r="F16" s="36"/>
      <c r="G16" s="36"/>
      <c r="J16" s="378"/>
      <c r="K16" s="378"/>
      <c r="L16" s="378"/>
      <c r="M16" s="378"/>
    </row>
    <row r="17" spans="1:30" s="21" customFormat="1" ht="12.75" customHeight="1">
      <c r="A17" s="37"/>
      <c r="B17" s="62" t="s">
        <v>105</v>
      </c>
      <c r="C17" s="63" t="s">
        <v>94</v>
      </c>
      <c r="D17" s="64"/>
      <c r="E17" s="114">
        <v>14</v>
      </c>
      <c r="F17" s="36"/>
      <c r="G17" s="36"/>
      <c r="M17" s="20"/>
    </row>
    <row r="18" spans="1:30" s="21" customFormat="1" ht="12.75" customHeight="1">
      <c r="A18" s="37"/>
      <c r="B18" s="62" t="s">
        <v>105</v>
      </c>
      <c r="C18" s="63" t="s">
        <v>95</v>
      </c>
      <c r="D18" s="12"/>
      <c r="E18" s="113">
        <v>15</v>
      </c>
      <c r="F18" s="36"/>
      <c r="G18" s="36"/>
    </row>
    <row r="19" spans="1:30" s="21" customFormat="1" ht="12.75" customHeight="1">
      <c r="A19" s="37"/>
      <c r="B19" s="62" t="s">
        <v>105</v>
      </c>
      <c r="C19" s="63" t="s">
        <v>96</v>
      </c>
      <c r="D19" s="12"/>
      <c r="E19" s="114">
        <v>16</v>
      </c>
      <c r="F19" s="36"/>
      <c r="G19" s="36"/>
    </row>
    <row r="20" spans="1:30" s="21" customFormat="1" ht="15.95" customHeight="1">
      <c r="A20" s="37"/>
      <c r="B20" s="458" t="s">
        <v>109</v>
      </c>
      <c r="C20" s="459"/>
      <c r="D20" s="460"/>
      <c r="E20" s="113"/>
      <c r="F20" s="36">
        <v>36238872.17189984</v>
      </c>
      <c r="G20" s="36">
        <v>16831012.043700051</v>
      </c>
      <c r="J20" s="378"/>
      <c r="M20" s="378"/>
    </row>
    <row r="21" spans="1:30" s="21" customFormat="1" ht="12.75" customHeight="1">
      <c r="A21" s="37"/>
      <c r="B21" s="62" t="s">
        <v>105</v>
      </c>
      <c r="C21" s="63" t="s">
        <v>99</v>
      </c>
      <c r="D21" s="34"/>
      <c r="E21" s="114">
        <v>17</v>
      </c>
      <c r="F21" s="36">
        <v>54953730.237600006</v>
      </c>
      <c r="G21" s="36">
        <v>68342168</v>
      </c>
      <c r="J21" s="20"/>
      <c r="K21"/>
      <c r="L21"/>
      <c r="M21" s="20"/>
      <c r="N21" s="436"/>
    </row>
    <row r="22" spans="1:30" s="21" customFormat="1" ht="12.75" customHeight="1">
      <c r="A22" s="37"/>
      <c r="B22" s="65"/>
      <c r="C22" s="52">
        <v>1</v>
      </c>
      <c r="D22" s="12" t="s">
        <v>85</v>
      </c>
      <c r="E22" s="113" t="s">
        <v>413</v>
      </c>
      <c r="F22" s="36">
        <v>53453730.237600006</v>
      </c>
      <c r="G22" s="36">
        <v>68342168</v>
      </c>
      <c r="J22" s="20"/>
      <c r="K22" s="406"/>
      <c r="L22" s="406"/>
      <c r="M22" s="20"/>
      <c r="N22" s="406"/>
      <c r="P22" s="437"/>
      <c r="R22" s="404"/>
      <c r="AD22" s="404"/>
    </row>
    <row r="23" spans="1:30" s="21" customFormat="1" ht="12.75" customHeight="1">
      <c r="A23" s="37"/>
      <c r="B23" s="65"/>
      <c r="C23" s="52">
        <v>2</v>
      </c>
      <c r="D23" s="12" t="s">
        <v>86</v>
      </c>
      <c r="E23" s="114" t="s">
        <v>414</v>
      </c>
      <c r="F23" s="36"/>
      <c r="G23" s="36"/>
      <c r="J23" s="20"/>
      <c r="K23" s="406"/>
      <c r="L23" s="406"/>
      <c r="M23" s="20"/>
      <c r="N23" s="406"/>
      <c r="P23" s="437"/>
      <c r="R23" s="404"/>
      <c r="AD23" s="404"/>
    </row>
    <row r="24" spans="1:30" s="21" customFormat="1" ht="12.75" customHeight="1">
      <c r="A24" s="37"/>
      <c r="B24" s="65"/>
      <c r="C24" s="52">
        <v>3</v>
      </c>
      <c r="D24" s="12" t="s">
        <v>100</v>
      </c>
      <c r="E24" s="113" t="s">
        <v>415</v>
      </c>
      <c r="F24" s="36"/>
      <c r="G24" s="36"/>
      <c r="K24" s="406"/>
      <c r="L24" s="406"/>
      <c r="N24" s="406"/>
      <c r="P24" s="437"/>
      <c r="R24" s="404"/>
      <c r="S24" s="404"/>
      <c r="U24" s="404"/>
      <c r="AD24" s="404"/>
    </row>
    <row r="25" spans="1:30" s="21" customFormat="1" ht="12.75" customHeight="1">
      <c r="A25" s="37"/>
      <c r="B25" s="65"/>
      <c r="C25" s="52">
        <v>4</v>
      </c>
      <c r="D25" s="12" t="s">
        <v>88</v>
      </c>
      <c r="E25" s="114" t="s">
        <v>416</v>
      </c>
      <c r="F25" s="36">
        <v>1500000</v>
      </c>
      <c r="G25" s="36"/>
      <c r="J25" s="20"/>
      <c r="K25" s="406"/>
      <c r="L25" s="406"/>
      <c r="M25" s="20"/>
      <c r="N25" s="406"/>
      <c r="P25" s="406"/>
    </row>
    <row r="26" spans="1:30" s="21" customFormat="1" ht="12.75" customHeight="1">
      <c r="A26" s="37"/>
      <c r="B26" s="65"/>
      <c r="C26" s="52">
        <v>5</v>
      </c>
      <c r="D26" s="12" t="s">
        <v>89</v>
      </c>
      <c r="E26" s="113" t="s">
        <v>417</v>
      </c>
      <c r="F26" s="36"/>
      <c r="G26" s="36"/>
    </row>
    <row r="27" spans="1:30" s="21" customFormat="1" ht="12.75" customHeight="1">
      <c r="A27" s="37"/>
      <c r="B27" s="65"/>
      <c r="C27" s="52">
        <v>6</v>
      </c>
      <c r="D27" s="12" t="s">
        <v>90</v>
      </c>
      <c r="E27" s="114" t="s">
        <v>418</v>
      </c>
      <c r="F27" s="36"/>
      <c r="G27" s="36"/>
      <c r="R27" s="404"/>
    </row>
    <row r="28" spans="1:30" s="21" customFormat="1" ht="12.75" customHeight="1">
      <c r="A28" s="37"/>
      <c r="B28" s="65"/>
      <c r="C28" s="52">
        <v>7</v>
      </c>
      <c r="D28" s="12" t="s">
        <v>91</v>
      </c>
      <c r="E28" s="113" t="s">
        <v>419</v>
      </c>
      <c r="F28" s="36"/>
      <c r="G28" s="36"/>
      <c r="J28" s="20"/>
      <c r="R28" s="438"/>
    </row>
    <row r="29" spans="1:30" s="21" customFormat="1" ht="12.75" customHeight="1">
      <c r="A29" s="37"/>
      <c r="B29" s="65"/>
      <c r="C29" s="52">
        <v>8</v>
      </c>
      <c r="D29" s="12" t="s">
        <v>101</v>
      </c>
      <c r="E29" s="114" t="s">
        <v>420</v>
      </c>
      <c r="F29" s="36"/>
      <c r="G29" s="36"/>
    </row>
    <row r="30" spans="1:30" s="21" customFormat="1" ht="12.75" customHeight="1">
      <c r="A30" s="37"/>
      <c r="B30" s="62" t="s">
        <v>105</v>
      </c>
      <c r="C30" s="63" t="s">
        <v>102</v>
      </c>
      <c r="D30" s="64"/>
      <c r="E30" s="114">
        <v>18</v>
      </c>
      <c r="F30" s="36"/>
      <c r="G30" s="36"/>
      <c r="K30" s="20"/>
    </row>
    <row r="31" spans="1:30" s="21" customFormat="1" ht="12.75" customHeight="1">
      <c r="A31" s="37"/>
      <c r="B31" s="62" t="s">
        <v>105</v>
      </c>
      <c r="C31" s="63" t="s">
        <v>103</v>
      </c>
      <c r="D31" s="64"/>
      <c r="E31" s="113">
        <v>19</v>
      </c>
      <c r="F31" s="36"/>
      <c r="G31" s="36"/>
      <c r="K31" s="437"/>
    </row>
    <row r="32" spans="1:30" s="21" customFormat="1" ht="12.75" customHeight="1">
      <c r="A32" s="37"/>
      <c r="B32" s="62" t="s">
        <v>105</v>
      </c>
      <c r="C32" s="63" t="s">
        <v>104</v>
      </c>
      <c r="D32" s="64"/>
      <c r="E32" s="114">
        <v>20</v>
      </c>
      <c r="F32" s="36">
        <v>0</v>
      </c>
      <c r="G32" s="36">
        <v>0</v>
      </c>
    </row>
    <row r="33" spans="1:7" s="21" customFormat="1" ht="12.75" customHeight="1">
      <c r="A33" s="37"/>
      <c r="B33" s="41"/>
      <c r="C33" s="52">
        <v>1</v>
      </c>
      <c r="D33" s="12" t="s">
        <v>106</v>
      </c>
      <c r="E33" s="113" t="s">
        <v>421</v>
      </c>
      <c r="F33" s="36"/>
      <c r="G33" s="36"/>
    </row>
    <row r="34" spans="1:7" s="21" customFormat="1" ht="12.75" customHeight="1">
      <c r="A34" s="37"/>
      <c r="B34" s="41"/>
      <c r="C34" s="52">
        <v>2</v>
      </c>
      <c r="D34" s="12" t="s">
        <v>107</v>
      </c>
      <c r="E34" s="114" t="s">
        <v>422</v>
      </c>
      <c r="F34" s="36"/>
      <c r="G34" s="36"/>
    </row>
    <row r="35" spans="1:7" s="21" customFormat="1" ht="12.75" customHeight="1">
      <c r="A35" s="37"/>
      <c r="B35" s="62" t="s">
        <v>105</v>
      </c>
      <c r="C35" s="63" t="s">
        <v>108</v>
      </c>
      <c r="D35" s="64"/>
      <c r="E35" s="113">
        <v>21</v>
      </c>
      <c r="F35" s="36"/>
      <c r="G35" s="36"/>
    </row>
    <row r="36" spans="1:7" s="21" customFormat="1" ht="15.95" customHeight="1">
      <c r="A36" s="37"/>
      <c r="B36" s="458" t="s">
        <v>110</v>
      </c>
      <c r="C36" s="459"/>
      <c r="D36" s="460"/>
      <c r="E36" s="113"/>
      <c r="F36" s="36">
        <v>54953730.237600006</v>
      </c>
      <c r="G36" s="36">
        <v>68342168</v>
      </c>
    </row>
    <row r="37" spans="1:7" s="21" customFormat="1" ht="24.75" customHeight="1">
      <c r="A37" s="37"/>
      <c r="B37" s="458" t="s">
        <v>98</v>
      </c>
      <c r="C37" s="459"/>
      <c r="D37" s="460"/>
      <c r="E37" s="113"/>
      <c r="F37" s="36">
        <v>91192602.409499854</v>
      </c>
      <c r="G37" s="36">
        <v>85173180.043700054</v>
      </c>
    </row>
    <row r="38" spans="1:7" s="21" customFormat="1" ht="12.75" customHeight="1">
      <c r="A38" s="37"/>
      <c r="B38" s="62" t="s">
        <v>105</v>
      </c>
      <c r="C38" s="63" t="s">
        <v>111</v>
      </c>
      <c r="D38" s="64"/>
      <c r="E38" s="114">
        <v>22</v>
      </c>
      <c r="F38" s="36"/>
      <c r="G38" s="36"/>
    </row>
    <row r="39" spans="1:7" s="21" customFormat="1" ht="12.75" customHeight="1">
      <c r="A39" s="37"/>
      <c r="B39" s="62" t="s">
        <v>105</v>
      </c>
      <c r="C39" s="63" t="s">
        <v>112</v>
      </c>
      <c r="D39" s="64"/>
      <c r="E39" s="113">
        <v>23</v>
      </c>
      <c r="F39" s="36">
        <v>100000</v>
      </c>
      <c r="G39" s="36">
        <v>100000</v>
      </c>
    </row>
    <row r="40" spans="1:7" s="21" customFormat="1" ht="12.75" customHeight="1">
      <c r="A40" s="37"/>
      <c r="B40" s="62" t="s">
        <v>105</v>
      </c>
      <c r="C40" s="63" t="s">
        <v>113</v>
      </c>
      <c r="D40" s="64"/>
      <c r="E40" s="114">
        <v>24</v>
      </c>
      <c r="F40" s="36"/>
      <c r="G40" s="36"/>
    </row>
    <row r="41" spans="1:7" s="21" customFormat="1" ht="12.75" customHeight="1">
      <c r="A41" s="37"/>
      <c r="B41" s="62" t="s">
        <v>105</v>
      </c>
      <c r="C41" s="63" t="s">
        <v>114</v>
      </c>
      <c r="D41" s="64"/>
      <c r="E41" s="113">
        <v>25</v>
      </c>
      <c r="F41" s="36"/>
      <c r="G41" s="36"/>
    </row>
    <row r="42" spans="1:7" s="21" customFormat="1" ht="12.75" customHeight="1">
      <c r="A42" s="37"/>
      <c r="B42" s="62" t="s">
        <v>105</v>
      </c>
      <c r="C42" s="63" t="s">
        <v>115</v>
      </c>
      <c r="D42" s="64"/>
      <c r="E42" s="114">
        <v>26</v>
      </c>
      <c r="F42" s="36">
        <v>33226385</v>
      </c>
      <c r="G42" s="36">
        <v>24246137</v>
      </c>
    </row>
    <row r="43" spans="1:7" s="21" customFormat="1" ht="12.75" customHeight="1">
      <c r="A43" s="37"/>
      <c r="B43" s="66"/>
      <c r="C43" s="52">
        <v>1</v>
      </c>
      <c r="D43" s="12" t="s">
        <v>116</v>
      </c>
      <c r="E43" s="113" t="s">
        <v>423</v>
      </c>
      <c r="F43" s="36"/>
      <c r="G43" s="36"/>
    </row>
    <row r="44" spans="1:7" s="21" customFormat="1" ht="12.75" customHeight="1">
      <c r="A44" s="37"/>
      <c r="B44" s="66"/>
      <c r="C44" s="52">
        <v>2</v>
      </c>
      <c r="D44" s="12" t="s">
        <v>117</v>
      </c>
      <c r="E44" s="114" t="s">
        <v>424</v>
      </c>
      <c r="F44" s="36"/>
      <c r="G44" s="36"/>
    </row>
    <row r="45" spans="1:7" s="21" customFormat="1" ht="12.75" customHeight="1">
      <c r="A45" s="37"/>
      <c r="B45" s="66"/>
      <c r="C45" s="52">
        <v>3</v>
      </c>
      <c r="D45" s="12" t="s">
        <v>115</v>
      </c>
      <c r="E45" s="113" t="s">
        <v>425</v>
      </c>
      <c r="F45" s="36">
        <v>33226385</v>
      </c>
      <c r="G45" s="36">
        <v>24246137</v>
      </c>
    </row>
    <row r="46" spans="1:7" s="21" customFormat="1" ht="12.75" customHeight="1">
      <c r="A46" s="37"/>
      <c r="B46" s="62" t="s">
        <v>105</v>
      </c>
      <c r="C46" s="63" t="s">
        <v>118</v>
      </c>
      <c r="D46" s="64"/>
      <c r="E46" s="114">
        <v>27</v>
      </c>
      <c r="F46" s="36"/>
      <c r="G46" s="36"/>
    </row>
    <row r="47" spans="1:7" s="21" customFormat="1" ht="12.75" customHeight="1">
      <c r="A47" s="37"/>
      <c r="B47" s="62" t="s">
        <v>105</v>
      </c>
      <c r="C47" s="63" t="s">
        <v>119</v>
      </c>
      <c r="D47" s="64"/>
      <c r="E47" s="113">
        <v>28</v>
      </c>
      <c r="F47" s="36">
        <v>10212778.596507505</v>
      </c>
      <c r="G47" s="36">
        <v>8980247.7662000004</v>
      </c>
    </row>
    <row r="48" spans="1:7" s="21" customFormat="1" ht="15.95" customHeight="1">
      <c r="A48" s="37"/>
      <c r="B48" s="458" t="s">
        <v>120</v>
      </c>
      <c r="C48" s="459"/>
      <c r="D48" s="460"/>
      <c r="E48" s="113"/>
      <c r="F48" s="36">
        <v>43539163.596507505</v>
      </c>
      <c r="G48" s="36">
        <v>33326384.766199999</v>
      </c>
    </row>
    <row r="49" spans="1:7" s="21" customFormat="1" ht="24.75" customHeight="1">
      <c r="A49" s="37"/>
      <c r="B49" s="458" t="s">
        <v>121</v>
      </c>
      <c r="C49" s="459"/>
      <c r="D49" s="460"/>
      <c r="E49" s="113"/>
      <c r="F49" s="36">
        <f>F37+F48</f>
        <v>134731766.00600737</v>
      </c>
      <c r="G49" s="36">
        <v>118499564.80990005</v>
      </c>
    </row>
    <row r="50" spans="1:7" s="21" customFormat="1" ht="15.95" customHeight="1">
      <c r="A50" s="67"/>
      <c r="B50" s="67"/>
      <c r="C50" s="68"/>
      <c r="D50" s="7"/>
      <c r="E50" s="67"/>
      <c r="F50" s="69"/>
      <c r="G50" s="69"/>
    </row>
    <row r="51" spans="1:7" s="21" customFormat="1" ht="15.95" customHeight="1">
      <c r="A51" s="67"/>
      <c r="B51" s="67"/>
      <c r="C51" s="68"/>
      <c r="D51" s="7"/>
      <c r="E51" s="67"/>
      <c r="F51" s="69"/>
      <c r="G51" s="69"/>
    </row>
    <row r="52" spans="1:7" s="21" customFormat="1" ht="15.95" customHeight="1">
      <c r="A52" s="67"/>
      <c r="B52" s="67"/>
      <c r="C52" s="68"/>
      <c r="D52" s="7"/>
      <c r="E52" s="67"/>
      <c r="F52" s="69"/>
      <c r="G52" s="69"/>
    </row>
    <row r="53" spans="1:7" s="21" customFormat="1" ht="15.95" customHeight="1">
      <c r="A53" s="67"/>
      <c r="B53" s="67"/>
      <c r="C53" s="68"/>
      <c r="D53" s="7"/>
      <c r="E53" s="67"/>
      <c r="F53" s="69"/>
      <c r="G53" s="69"/>
    </row>
    <row r="54" spans="1:7" s="21" customFormat="1" ht="15.95" customHeight="1">
      <c r="A54" s="24"/>
      <c r="B54" s="24"/>
      <c r="C54" s="24"/>
      <c r="D54" s="7"/>
      <c r="E54" s="67"/>
      <c r="F54" s="69"/>
      <c r="G54" s="69"/>
    </row>
    <row r="55" spans="1:7" s="21" customFormat="1" ht="15.95" customHeight="1">
      <c r="A55" s="67"/>
      <c r="B55" s="67"/>
      <c r="C55" s="68"/>
      <c r="D55" s="7"/>
      <c r="E55" s="67"/>
      <c r="F55" s="69"/>
      <c r="G55" s="69"/>
    </row>
    <row r="56" spans="1:7" s="21" customFormat="1" ht="15.95" customHeight="1">
      <c r="A56" s="67"/>
      <c r="B56" s="67"/>
      <c r="C56" s="68"/>
      <c r="D56" s="7"/>
      <c r="E56" s="67"/>
      <c r="F56" s="69"/>
      <c r="G56" s="69"/>
    </row>
    <row r="57" spans="1:7" s="21" customFormat="1" ht="15.95" customHeight="1">
      <c r="A57" s="67"/>
      <c r="B57" s="67"/>
      <c r="C57" s="68"/>
      <c r="D57" s="7"/>
      <c r="E57" s="67"/>
      <c r="F57" s="69"/>
      <c r="G57" s="69"/>
    </row>
    <row r="58" spans="1:7" s="21" customFormat="1" ht="15.95" customHeight="1">
      <c r="A58" s="67"/>
      <c r="B58" s="67"/>
      <c r="C58" s="68"/>
      <c r="D58" s="7"/>
      <c r="E58" s="67"/>
      <c r="F58" s="69"/>
      <c r="G58" s="69"/>
    </row>
    <row r="59" spans="1:7" s="21" customFormat="1" ht="15.95" customHeight="1">
      <c r="A59" s="67"/>
      <c r="B59" s="67"/>
      <c r="C59" s="67"/>
      <c r="D59" s="67"/>
      <c r="E59" s="67"/>
      <c r="F59" s="69"/>
      <c r="G59" s="69"/>
    </row>
    <row r="60" spans="1:7">
      <c r="A60" s="70"/>
      <c r="B60" s="70"/>
      <c r="C60" s="71"/>
      <c r="D60" s="4"/>
      <c r="E60" s="70"/>
      <c r="F60" s="72"/>
      <c r="G60" s="72"/>
    </row>
  </sheetData>
  <mergeCells count="7">
    <mergeCell ref="B49:D49"/>
    <mergeCell ref="A3:G3"/>
    <mergeCell ref="B37:D37"/>
    <mergeCell ref="B20:D20"/>
    <mergeCell ref="B36:D36"/>
    <mergeCell ref="B48:D48"/>
    <mergeCell ref="B5:D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8"/>
  <sheetViews>
    <sheetView workbookViewId="0">
      <selection activeCell="J34" sqref="J34"/>
    </sheetView>
  </sheetViews>
  <sheetFormatPr defaultRowHeight="15"/>
  <cols>
    <col min="1" max="1" width="3.7109375" style="101" customWidth="1"/>
    <col min="2" max="2" width="3.42578125" style="2" customWidth="1"/>
    <col min="3" max="3" width="2.7109375" style="2" customWidth="1"/>
    <col min="4" max="4" width="63.140625" style="6" customWidth="1"/>
    <col min="5" max="5" width="9.7109375" style="2" bestFit="1" customWidth="1"/>
    <col min="6" max="6" width="11.42578125" style="22" customWidth="1"/>
    <col min="7" max="7" width="11.140625" style="22" bestFit="1" customWidth="1"/>
    <col min="8" max="8" width="9.140625" style="6"/>
    <col min="9" max="9" width="17.42578125" style="6" bestFit="1" customWidth="1"/>
    <col min="10" max="11" width="13.5703125" style="6" bestFit="1" customWidth="1"/>
    <col min="12" max="12" width="9.140625" style="6"/>
    <col min="13" max="13" width="9.7109375" style="6" bestFit="1" customWidth="1"/>
    <col min="14" max="14" width="10" style="6" bestFit="1" customWidth="1"/>
    <col min="15" max="16384" width="9.140625" style="6"/>
  </cols>
  <sheetData>
    <row r="1" spans="1:11" s="21" customFormat="1" ht="7.5" customHeight="1">
      <c r="A1" s="23"/>
      <c r="B1" s="1"/>
      <c r="C1" s="17"/>
      <c r="D1" s="18"/>
      <c r="E1" s="112"/>
      <c r="F1" s="19"/>
      <c r="G1" s="20"/>
    </row>
    <row r="2" spans="1:11" s="21" customFormat="1" ht="17.25" customHeight="1">
      <c r="A2" s="476" t="s">
        <v>122</v>
      </c>
      <c r="B2" s="476"/>
      <c r="C2" s="476"/>
      <c r="D2" s="476"/>
      <c r="E2" s="476"/>
      <c r="F2" s="476"/>
      <c r="G2" s="476"/>
    </row>
    <row r="3" spans="1:11" s="21" customFormat="1" ht="17.25" customHeight="1">
      <c r="A3" s="476" t="s">
        <v>123</v>
      </c>
      <c r="B3" s="476"/>
      <c r="C3" s="476"/>
      <c r="D3" s="476"/>
      <c r="E3" s="476"/>
      <c r="F3" s="476"/>
      <c r="G3" s="476"/>
    </row>
    <row r="4" spans="1:11" s="21" customFormat="1" ht="17.25" customHeight="1">
      <c r="A4" s="482" t="s">
        <v>124</v>
      </c>
      <c r="B4" s="482"/>
      <c r="C4" s="482"/>
      <c r="D4" s="482"/>
      <c r="E4" s="482"/>
      <c r="F4" s="482"/>
      <c r="G4" s="482"/>
    </row>
    <row r="5" spans="1:11" ht="7.5" customHeight="1"/>
    <row r="6" spans="1:11" s="21" customFormat="1" ht="15.95" customHeight="1">
      <c r="A6" s="40" t="s">
        <v>2</v>
      </c>
      <c r="B6" s="458" t="s">
        <v>24</v>
      </c>
      <c r="C6" s="459"/>
      <c r="D6" s="460"/>
      <c r="E6" s="107" t="s">
        <v>281</v>
      </c>
      <c r="F6" s="35">
        <v>2018</v>
      </c>
      <c r="G6" s="35">
        <v>2017</v>
      </c>
      <c r="J6" s="378"/>
      <c r="K6" s="378"/>
    </row>
    <row r="7" spans="1:11" s="21" customFormat="1" ht="12.75" customHeight="1">
      <c r="A7" s="102" t="s">
        <v>105</v>
      </c>
      <c r="B7" s="14" t="s">
        <v>125</v>
      </c>
      <c r="C7" s="42"/>
      <c r="D7" s="43"/>
      <c r="E7" s="113">
        <v>29</v>
      </c>
      <c r="F7" s="38">
        <v>160576461</v>
      </c>
      <c r="G7" s="38">
        <v>127807834</v>
      </c>
      <c r="I7" s="20"/>
    </row>
    <row r="8" spans="1:11" s="21" customFormat="1" ht="12.75" customHeight="1">
      <c r="A8" s="102" t="s">
        <v>105</v>
      </c>
      <c r="B8" s="14" t="s">
        <v>126</v>
      </c>
      <c r="C8" s="42"/>
      <c r="D8" s="43"/>
      <c r="E8" s="113">
        <v>30</v>
      </c>
      <c r="F8" s="38"/>
      <c r="G8" s="38"/>
    </row>
    <row r="9" spans="1:11" s="21" customFormat="1" ht="12.75" customHeight="1">
      <c r="A9" s="102" t="s">
        <v>105</v>
      </c>
      <c r="B9" s="14" t="s">
        <v>127</v>
      </c>
      <c r="C9" s="42"/>
      <c r="D9" s="43"/>
      <c r="E9" s="113">
        <v>31</v>
      </c>
      <c r="F9" s="38"/>
      <c r="G9" s="38"/>
    </row>
    <row r="10" spans="1:11" s="21" customFormat="1" ht="12.75" customHeight="1">
      <c r="A10" s="102" t="s">
        <v>105</v>
      </c>
      <c r="B10" s="14" t="s">
        <v>128</v>
      </c>
      <c r="C10" s="42"/>
      <c r="D10" s="43"/>
      <c r="E10" s="113">
        <v>32</v>
      </c>
      <c r="F10" s="38"/>
      <c r="G10" s="38"/>
    </row>
    <row r="11" spans="1:11" s="21" customFormat="1" ht="12.75" customHeight="1">
      <c r="A11" s="102" t="s">
        <v>105</v>
      </c>
      <c r="B11" s="14" t="s">
        <v>129</v>
      </c>
      <c r="C11" s="42"/>
      <c r="D11" s="43"/>
      <c r="E11" s="113">
        <v>33</v>
      </c>
      <c r="F11" s="38">
        <f>F12+F13</f>
        <v>-103362857.56604999</v>
      </c>
      <c r="G11" s="38">
        <v>-76345691</v>
      </c>
      <c r="J11" s="404"/>
      <c r="K11" s="404"/>
    </row>
    <row r="12" spans="1:11" s="21" customFormat="1" ht="12.75" customHeight="1">
      <c r="A12" s="103"/>
      <c r="B12" s="44"/>
      <c r="C12" s="56">
        <v>1</v>
      </c>
      <c r="D12" s="57" t="s">
        <v>129</v>
      </c>
      <c r="E12" s="37">
        <v>33.1</v>
      </c>
      <c r="F12" s="55">
        <v>-103362857.56604999</v>
      </c>
      <c r="G12" s="403">
        <v>-76345691</v>
      </c>
    </row>
    <row r="13" spans="1:11" s="21" customFormat="1" ht="12.75" customHeight="1">
      <c r="A13" s="104"/>
      <c r="B13" s="44"/>
      <c r="C13" s="21">
        <v>2</v>
      </c>
      <c r="D13" s="57" t="s">
        <v>130</v>
      </c>
      <c r="E13" s="37">
        <v>33.200000000000003</v>
      </c>
      <c r="F13" s="55"/>
      <c r="G13" s="403"/>
    </row>
    <row r="14" spans="1:11" s="21" customFormat="1" ht="12.75" customHeight="1">
      <c r="A14" s="102" t="s">
        <v>105</v>
      </c>
      <c r="B14" s="262" t="s">
        <v>131</v>
      </c>
      <c r="C14" s="42"/>
      <c r="D14" s="43"/>
      <c r="E14" s="113">
        <v>34</v>
      </c>
      <c r="F14" s="38">
        <f>F15+F16</f>
        <v>-12564905.780999999</v>
      </c>
      <c r="G14" s="38">
        <v>-11557750.938000001</v>
      </c>
      <c r="J14" s="20"/>
    </row>
    <row r="15" spans="1:11" s="21" customFormat="1" ht="12.75" customHeight="1">
      <c r="A15" s="104"/>
      <c r="B15" s="44"/>
      <c r="C15" s="45">
        <v>1</v>
      </c>
      <c r="D15" s="12" t="s">
        <v>132</v>
      </c>
      <c r="E15" s="113">
        <v>34.1</v>
      </c>
      <c r="F15" s="46">
        <v>-10766843</v>
      </c>
      <c r="G15" s="381">
        <v>-9903814</v>
      </c>
    </row>
    <row r="16" spans="1:11" s="21" customFormat="1" ht="12.75" customHeight="1">
      <c r="A16" s="104"/>
      <c r="B16" s="44"/>
      <c r="C16" s="45">
        <v>2</v>
      </c>
      <c r="D16" s="12" t="s">
        <v>133</v>
      </c>
      <c r="E16" s="474">
        <v>34.200000000000003</v>
      </c>
      <c r="F16" s="468">
        <f>+F15*0.167</f>
        <v>-1798062.7810000002</v>
      </c>
      <c r="G16" s="468">
        <f>+G15*0.167</f>
        <v>-1653936.9380000001</v>
      </c>
    </row>
    <row r="17" spans="1:12" s="21" customFormat="1" ht="12.75" customHeight="1">
      <c r="A17" s="104"/>
      <c r="B17" s="44"/>
      <c r="C17" s="45"/>
      <c r="D17" s="12" t="s">
        <v>134</v>
      </c>
      <c r="E17" s="475"/>
      <c r="F17" s="469"/>
      <c r="G17" s="469"/>
    </row>
    <row r="18" spans="1:12" s="21" customFormat="1" ht="12.75" customHeight="1">
      <c r="A18" s="102" t="s">
        <v>105</v>
      </c>
      <c r="B18" s="14" t="s">
        <v>135</v>
      </c>
      <c r="C18" s="42"/>
      <c r="D18" s="43"/>
      <c r="E18" s="113">
        <v>35</v>
      </c>
      <c r="F18" s="38"/>
      <c r="G18" s="38"/>
      <c r="J18" s="378"/>
      <c r="K18" s="439"/>
      <c r="L18" s="378"/>
    </row>
    <row r="19" spans="1:12" s="21" customFormat="1" ht="12.75" customHeight="1">
      <c r="A19" s="102" t="s">
        <v>105</v>
      </c>
      <c r="B19" s="14" t="s">
        <v>136</v>
      </c>
      <c r="C19" s="42"/>
      <c r="D19" s="43"/>
      <c r="E19" s="113">
        <v>36</v>
      </c>
      <c r="F19" s="38">
        <f>+AMORTIZ!E27*-1</f>
        <v>-4467685</v>
      </c>
      <c r="G19" s="38">
        <v>-7240997</v>
      </c>
      <c r="J19" s="378"/>
      <c r="K19" s="440"/>
      <c r="L19" s="378"/>
    </row>
    <row r="20" spans="1:12" s="21" customFormat="1" ht="12.75" customHeight="1">
      <c r="A20" s="102" t="s">
        <v>105</v>
      </c>
      <c r="B20" s="14" t="s">
        <v>137</v>
      </c>
      <c r="C20" s="42"/>
      <c r="D20" s="43"/>
      <c r="E20" s="113">
        <v>37</v>
      </c>
      <c r="F20" s="38">
        <v>-26622072.009999998</v>
      </c>
      <c r="G20" s="38">
        <v>-18432941</v>
      </c>
      <c r="J20" s="378"/>
      <c r="K20" s="439"/>
      <c r="L20" s="378"/>
    </row>
    <row r="21" spans="1:12" s="21" customFormat="1" ht="12.75" customHeight="1">
      <c r="A21" s="102" t="s">
        <v>105</v>
      </c>
      <c r="B21" s="14" t="s">
        <v>138</v>
      </c>
      <c r="C21" s="42"/>
      <c r="D21" s="43"/>
      <c r="E21" s="113">
        <v>38</v>
      </c>
      <c r="F21" s="38">
        <f>F22+F24+F26</f>
        <v>0</v>
      </c>
      <c r="G21" s="38">
        <f>G22+G24+G26</f>
        <v>0</v>
      </c>
      <c r="J21" s="378"/>
      <c r="K21" s="439"/>
      <c r="L21" s="378"/>
    </row>
    <row r="22" spans="1:12" s="21" customFormat="1" ht="12.75" customHeight="1">
      <c r="A22" s="104"/>
      <c r="B22" s="47"/>
      <c r="C22" s="472">
        <v>1</v>
      </c>
      <c r="D22" s="50" t="s">
        <v>139</v>
      </c>
      <c r="E22" s="474">
        <v>38.1</v>
      </c>
      <c r="F22" s="468"/>
      <c r="G22" s="480"/>
      <c r="J22" s="378"/>
      <c r="K22" s="439"/>
      <c r="L22" s="378"/>
    </row>
    <row r="23" spans="1:12" s="21" customFormat="1" ht="12.75" customHeight="1">
      <c r="A23" s="105"/>
      <c r="B23" s="48"/>
      <c r="C23" s="473"/>
      <c r="D23" s="51" t="s">
        <v>140</v>
      </c>
      <c r="E23" s="475"/>
      <c r="F23" s="469"/>
      <c r="G23" s="481"/>
      <c r="J23" s="378"/>
      <c r="K23" s="440"/>
      <c r="L23" s="378"/>
    </row>
    <row r="24" spans="1:12" s="21" customFormat="1" ht="12.75" customHeight="1">
      <c r="A24" s="104"/>
      <c r="B24" s="47"/>
      <c r="C24" s="472">
        <v>2</v>
      </c>
      <c r="D24" s="50" t="s">
        <v>141</v>
      </c>
      <c r="E24" s="474">
        <v>38.200000000000003</v>
      </c>
      <c r="F24" s="468"/>
      <c r="G24" s="480"/>
      <c r="K24" s="440"/>
    </row>
    <row r="25" spans="1:12" s="21" customFormat="1" ht="12.75" customHeight="1">
      <c r="A25" s="105"/>
      <c r="B25" s="48"/>
      <c r="C25" s="473"/>
      <c r="D25" s="51" t="s">
        <v>144</v>
      </c>
      <c r="E25" s="475"/>
      <c r="F25" s="469"/>
      <c r="G25" s="481"/>
      <c r="K25" s="440"/>
    </row>
    <row r="26" spans="1:12" s="21" customFormat="1" ht="12.75" customHeight="1">
      <c r="A26" s="104"/>
      <c r="B26" s="47"/>
      <c r="C26" s="472">
        <v>3</v>
      </c>
      <c r="D26" s="50" t="s">
        <v>142</v>
      </c>
      <c r="E26" s="474">
        <v>38.299999999999997</v>
      </c>
      <c r="F26" s="468"/>
      <c r="G26" s="480"/>
      <c r="K26" s="7"/>
    </row>
    <row r="27" spans="1:12" s="21" customFormat="1" ht="12.75" customHeight="1">
      <c r="A27" s="105"/>
      <c r="B27" s="48"/>
      <c r="C27" s="473"/>
      <c r="D27" s="51" t="s">
        <v>143</v>
      </c>
      <c r="E27" s="475"/>
      <c r="F27" s="469"/>
      <c r="G27" s="481"/>
      <c r="K27" s="7"/>
    </row>
    <row r="28" spans="1:12" s="21" customFormat="1" ht="12.75" customHeight="1">
      <c r="A28" s="470" t="s">
        <v>105</v>
      </c>
      <c r="B28" s="16" t="s">
        <v>145</v>
      </c>
      <c r="C28" s="58"/>
      <c r="D28" s="59"/>
      <c r="E28" s="474">
        <v>39</v>
      </c>
      <c r="F28" s="478"/>
      <c r="G28" s="478"/>
      <c r="K28" s="7"/>
    </row>
    <row r="29" spans="1:12" s="21" customFormat="1" ht="12.75" customHeight="1">
      <c r="A29" s="471"/>
      <c r="B29" s="49" t="s">
        <v>146</v>
      </c>
      <c r="C29" s="60"/>
      <c r="D29" s="61"/>
      <c r="E29" s="475"/>
      <c r="F29" s="479"/>
      <c r="G29" s="479"/>
    </row>
    <row r="30" spans="1:12" s="21" customFormat="1" ht="12.75" customHeight="1">
      <c r="A30" s="102" t="s">
        <v>105</v>
      </c>
      <c r="B30" s="14" t="s">
        <v>147</v>
      </c>
      <c r="C30" s="42"/>
      <c r="D30" s="43"/>
      <c r="E30" s="113">
        <v>40</v>
      </c>
      <c r="F30" s="38">
        <f>F31+F33</f>
        <v>-1543907</v>
      </c>
      <c r="G30" s="38">
        <f>G31+G33</f>
        <v>-3665456.69</v>
      </c>
    </row>
    <row r="31" spans="1:12" s="21" customFormat="1" ht="12.75" customHeight="1">
      <c r="A31" s="104"/>
      <c r="B31" s="47"/>
      <c r="C31" s="472">
        <v>1</v>
      </c>
      <c r="D31" s="50" t="s">
        <v>149</v>
      </c>
      <c r="E31" s="474">
        <v>40.1</v>
      </c>
      <c r="F31" s="468">
        <f>-1546594+2687</f>
        <v>-1543907</v>
      </c>
      <c r="G31" s="468">
        <v>-3665456.69</v>
      </c>
      <c r="H31" s="378"/>
      <c r="J31" s="378"/>
      <c r="K31" s="20"/>
    </row>
    <row r="32" spans="1:12" s="21" customFormat="1" ht="12.75" customHeight="1">
      <c r="A32" s="105"/>
      <c r="B32" s="48"/>
      <c r="C32" s="473"/>
      <c r="D32" s="51" t="s">
        <v>150</v>
      </c>
      <c r="E32" s="475"/>
      <c r="F32" s="469"/>
      <c r="G32" s="469"/>
      <c r="H32" s="378"/>
      <c r="I32" s="378"/>
    </row>
    <row r="33" spans="1:14" s="21" customFormat="1" ht="12.75" customHeight="1">
      <c r="A33" s="103"/>
      <c r="B33" s="44"/>
      <c r="C33" s="52">
        <v>2</v>
      </c>
      <c r="D33" s="15" t="s">
        <v>148</v>
      </c>
      <c r="E33" s="113">
        <v>40.200000000000003</v>
      </c>
      <c r="F33" s="36"/>
      <c r="G33" s="267"/>
      <c r="N33" s="20"/>
    </row>
    <row r="34" spans="1:14" s="21" customFormat="1" ht="12.75" customHeight="1">
      <c r="A34" s="102" t="s">
        <v>105</v>
      </c>
      <c r="B34" s="14" t="s">
        <v>151</v>
      </c>
      <c r="C34" s="42"/>
      <c r="D34" s="43"/>
      <c r="E34" s="113">
        <v>41</v>
      </c>
      <c r="F34" s="38"/>
      <c r="G34" s="38"/>
    </row>
    <row r="35" spans="1:14" s="21" customFormat="1" ht="12.75" customHeight="1">
      <c r="A35" s="102" t="s">
        <v>105</v>
      </c>
      <c r="B35" s="14" t="s">
        <v>152</v>
      </c>
      <c r="C35" s="42"/>
      <c r="D35" s="43"/>
      <c r="E35" s="113">
        <v>42</v>
      </c>
      <c r="F35" s="38">
        <f>F7+F8+F9+F10+F11+F14+F18+F19+F20+F21+F28+F30+F34</f>
        <v>12015033.642950006</v>
      </c>
      <c r="G35" s="38">
        <f>G7+G8+G9+G10+G11+G14+G18+G19+G20+G21+G28+G30+G34</f>
        <v>10564997.372</v>
      </c>
      <c r="I35" s="422"/>
      <c r="J35" s="437"/>
      <c r="K35" s="437"/>
    </row>
    <row r="36" spans="1:14" s="21" customFormat="1" ht="12.75" customHeight="1">
      <c r="A36" s="102" t="s">
        <v>105</v>
      </c>
      <c r="B36" s="14" t="s">
        <v>153</v>
      </c>
      <c r="C36" s="42"/>
      <c r="D36" s="43"/>
      <c r="E36" s="113">
        <v>43</v>
      </c>
      <c r="F36" s="38">
        <f>F37+F38++++F39</f>
        <v>1802255.0464425008</v>
      </c>
      <c r="G36" s="38">
        <f>G37+G38++++G39</f>
        <v>1584749.6057999998</v>
      </c>
      <c r="I36" s="13"/>
      <c r="J36" s="20"/>
    </row>
    <row r="37" spans="1:14" s="21" customFormat="1" ht="12.75" customHeight="1">
      <c r="A37" s="103"/>
      <c r="B37" s="44"/>
      <c r="C37" s="52">
        <v>1</v>
      </c>
      <c r="D37" s="15" t="s">
        <v>154</v>
      </c>
      <c r="E37" s="113">
        <v>43.1</v>
      </c>
      <c r="F37" s="36">
        <f>F35*0.15</f>
        <v>1802255.0464425008</v>
      </c>
      <c r="G37" s="36">
        <f>G35*0.15</f>
        <v>1584749.6057999998</v>
      </c>
      <c r="I37" s="422"/>
      <c r="J37" s="20"/>
    </row>
    <row r="38" spans="1:14" s="21" customFormat="1" ht="12.75" customHeight="1">
      <c r="A38" s="103"/>
      <c r="B38" s="44"/>
      <c r="C38" s="52">
        <v>2</v>
      </c>
      <c r="D38" s="15" t="s">
        <v>155</v>
      </c>
      <c r="E38" s="113">
        <v>43.2</v>
      </c>
      <c r="F38" s="36"/>
      <c r="G38" s="267"/>
      <c r="I38" s="378"/>
    </row>
    <row r="39" spans="1:14" s="21" customFormat="1" ht="12.75" customHeight="1">
      <c r="A39" s="103"/>
      <c r="B39" s="44"/>
      <c r="C39" s="52">
        <v>3</v>
      </c>
      <c r="D39" s="15" t="s">
        <v>156</v>
      </c>
      <c r="E39" s="113">
        <v>43.3</v>
      </c>
      <c r="F39" s="36"/>
      <c r="G39" s="267"/>
    </row>
    <row r="40" spans="1:14" s="21" customFormat="1" ht="12.75" customHeight="1">
      <c r="A40" s="102" t="s">
        <v>105</v>
      </c>
      <c r="B40" s="14" t="s">
        <v>157</v>
      </c>
      <c r="C40" s="42"/>
      <c r="D40" s="43"/>
      <c r="E40" s="113">
        <v>44</v>
      </c>
      <c r="F40" s="38">
        <f>F35-F36</f>
        <v>10212778.596507505</v>
      </c>
      <c r="G40" s="38">
        <f>G35-G36</f>
        <v>8980247.7662000004</v>
      </c>
    </row>
    <row r="41" spans="1:14" s="21" customFormat="1" ht="12.75" customHeight="1">
      <c r="A41" s="102" t="s">
        <v>105</v>
      </c>
      <c r="B41" s="14" t="s">
        <v>158</v>
      </c>
      <c r="C41" s="42"/>
      <c r="D41" s="43"/>
      <c r="E41" s="113">
        <v>45</v>
      </c>
      <c r="F41" s="38"/>
      <c r="G41" s="38"/>
    </row>
    <row r="42" spans="1:14" s="21" customFormat="1" ht="12.75" customHeight="1">
      <c r="A42" s="103"/>
      <c r="B42" s="44"/>
      <c r="C42" s="42"/>
      <c r="D42" s="15" t="s">
        <v>159</v>
      </c>
      <c r="E42" s="113">
        <v>45.1</v>
      </c>
      <c r="F42" s="36"/>
      <c r="G42" s="267"/>
      <c r="J42" s="20"/>
    </row>
    <row r="43" spans="1:14" s="21" customFormat="1" ht="12.75" customHeight="1">
      <c r="A43" s="103"/>
      <c r="B43" s="44"/>
      <c r="C43" s="42"/>
      <c r="D43" s="15" t="s">
        <v>160</v>
      </c>
      <c r="E43" s="113">
        <v>45.2</v>
      </c>
      <c r="F43" s="36"/>
      <c r="G43" s="267"/>
    </row>
    <row r="44" spans="1:14" ht="12.75" customHeight="1"/>
    <row r="45" spans="1:14" ht="12.75" customHeight="1">
      <c r="A45" s="476" t="s">
        <v>161</v>
      </c>
      <c r="B45" s="476"/>
      <c r="C45" s="476"/>
      <c r="D45" s="476"/>
      <c r="E45" s="476"/>
      <c r="F45" s="476"/>
      <c r="G45" s="476"/>
    </row>
    <row r="46" spans="1:14" ht="6.75" customHeight="1">
      <c r="D46" s="2"/>
      <c r="F46" s="6"/>
    </row>
    <row r="47" spans="1:14" ht="12.75" customHeight="1">
      <c r="A47" s="102" t="s">
        <v>2</v>
      </c>
      <c r="B47" s="477" t="s">
        <v>24</v>
      </c>
      <c r="C47" s="477"/>
      <c r="D47" s="477"/>
      <c r="E47" s="53"/>
      <c r="F47" s="54">
        <v>2018</v>
      </c>
      <c r="G47" s="54">
        <v>2017</v>
      </c>
    </row>
    <row r="48" spans="1:14" ht="12.75" customHeight="1">
      <c r="A48" s="102" t="s">
        <v>105</v>
      </c>
      <c r="B48" s="10" t="s">
        <v>157</v>
      </c>
      <c r="C48" s="9"/>
      <c r="D48" s="8"/>
      <c r="E48" s="110">
        <v>46</v>
      </c>
      <c r="F48" s="38">
        <f>F40</f>
        <v>10212778.596507505</v>
      </c>
      <c r="G48" s="38">
        <f>G40</f>
        <v>8980247.7662000004</v>
      </c>
    </row>
    <row r="49" spans="1:7" ht="12.75" customHeight="1">
      <c r="A49" s="102"/>
      <c r="B49" s="10" t="s">
        <v>162</v>
      </c>
      <c r="C49" s="9"/>
      <c r="D49" s="8"/>
      <c r="E49" s="110">
        <v>46.1</v>
      </c>
      <c r="F49" s="38"/>
      <c r="G49" s="38"/>
    </row>
    <row r="50" spans="1:7" ht="12.75" customHeight="1">
      <c r="A50" s="106"/>
      <c r="B50" s="10" t="s">
        <v>163</v>
      </c>
      <c r="C50" s="9"/>
      <c r="D50" s="8"/>
      <c r="E50" s="110">
        <v>46.2</v>
      </c>
      <c r="F50" s="38"/>
      <c r="G50" s="38"/>
    </row>
    <row r="51" spans="1:7" ht="12.75" customHeight="1">
      <c r="A51" s="106"/>
      <c r="B51" s="10" t="s">
        <v>164</v>
      </c>
      <c r="C51" s="9"/>
      <c r="D51" s="8"/>
      <c r="E51" s="110">
        <v>46.3</v>
      </c>
      <c r="F51" s="38"/>
      <c r="G51" s="38"/>
    </row>
    <row r="52" spans="1:7" ht="12.75" customHeight="1">
      <c r="A52" s="106"/>
      <c r="B52" s="10" t="s">
        <v>165</v>
      </c>
      <c r="C52" s="9"/>
      <c r="D52" s="8"/>
      <c r="E52" s="110">
        <v>46.4</v>
      </c>
      <c r="F52" s="38"/>
      <c r="G52" s="38"/>
    </row>
    <row r="53" spans="1:7" ht="12.75" customHeight="1">
      <c r="A53" s="106"/>
      <c r="B53" s="10" t="s">
        <v>166</v>
      </c>
      <c r="C53" s="9"/>
      <c r="D53" s="8"/>
      <c r="E53" s="110">
        <v>46.5</v>
      </c>
      <c r="F53" s="38"/>
      <c r="G53" s="38"/>
    </row>
    <row r="54" spans="1:7" ht="12.75" customHeight="1">
      <c r="A54" s="102" t="s">
        <v>105</v>
      </c>
      <c r="B54" s="10" t="s">
        <v>167</v>
      </c>
      <c r="C54" s="9"/>
      <c r="D54" s="8"/>
      <c r="E54" s="110">
        <v>47</v>
      </c>
      <c r="F54" s="38">
        <f>F50+F51+F52+F53</f>
        <v>0</v>
      </c>
      <c r="G54" s="38">
        <f>G50+G51+G52+G53</f>
        <v>0</v>
      </c>
    </row>
    <row r="55" spans="1:7" ht="12.75" customHeight="1">
      <c r="A55" s="102" t="s">
        <v>105</v>
      </c>
      <c r="B55" s="10" t="s">
        <v>168</v>
      </c>
      <c r="C55" s="9"/>
      <c r="D55" s="8"/>
      <c r="E55" s="110">
        <v>48</v>
      </c>
      <c r="F55" s="38">
        <f>F48+F54</f>
        <v>10212778.596507505</v>
      </c>
      <c r="G55" s="38">
        <f>G48+G54</f>
        <v>8980247.7662000004</v>
      </c>
    </row>
    <row r="56" spans="1:7" ht="12.75" customHeight="1">
      <c r="A56" s="102" t="s">
        <v>105</v>
      </c>
      <c r="B56" s="10" t="s">
        <v>169</v>
      </c>
      <c r="C56" s="9"/>
      <c r="D56" s="8"/>
      <c r="E56" s="110">
        <v>49</v>
      </c>
      <c r="F56" s="38"/>
      <c r="G56" s="38"/>
    </row>
    <row r="57" spans="1:7" ht="12.75" customHeight="1">
      <c r="A57" s="106"/>
      <c r="B57" s="10"/>
      <c r="C57" s="9"/>
      <c r="D57" s="15" t="s">
        <v>159</v>
      </c>
      <c r="E57" s="114">
        <v>49.1</v>
      </c>
      <c r="F57" s="11"/>
      <c r="G57" s="11"/>
    </row>
    <row r="58" spans="1:7" ht="12.75" customHeight="1">
      <c r="A58" s="106"/>
      <c r="B58" s="10"/>
      <c r="C58" s="9"/>
      <c r="D58" s="15" t="s">
        <v>160</v>
      </c>
      <c r="E58" s="114">
        <v>49.2</v>
      </c>
      <c r="F58" s="11"/>
      <c r="G58" s="11"/>
    </row>
  </sheetData>
  <mergeCells count="29">
    <mergeCell ref="A2:G2"/>
    <mergeCell ref="C26:C27"/>
    <mergeCell ref="A4:G4"/>
    <mergeCell ref="C22:C23"/>
    <mergeCell ref="F24:F25"/>
    <mergeCell ref="F26:F27"/>
    <mergeCell ref="G24:G25"/>
    <mergeCell ref="E22:E23"/>
    <mergeCell ref="E24:E25"/>
    <mergeCell ref="E26:E27"/>
    <mergeCell ref="A3:G3"/>
    <mergeCell ref="B6:D6"/>
    <mergeCell ref="E16:E17"/>
    <mergeCell ref="F16:F17"/>
    <mergeCell ref="G16:G17"/>
    <mergeCell ref="A45:G45"/>
    <mergeCell ref="B47:D47"/>
    <mergeCell ref="F28:F29"/>
    <mergeCell ref="G28:G29"/>
    <mergeCell ref="F22:F23"/>
    <mergeCell ref="G22:G23"/>
    <mergeCell ref="C24:C25"/>
    <mergeCell ref="G31:G32"/>
    <mergeCell ref="F31:F32"/>
    <mergeCell ref="G26:G27"/>
    <mergeCell ref="A28:A29"/>
    <mergeCell ref="C31:C32"/>
    <mergeCell ref="E28:E29"/>
    <mergeCell ref="E31:E32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E49"/>
  <sheetViews>
    <sheetView topLeftCell="A13" workbookViewId="0">
      <selection activeCell="D48" sqref="D48"/>
    </sheetView>
  </sheetViews>
  <sheetFormatPr defaultRowHeight="12.75"/>
  <cols>
    <col min="1" max="2" width="3.7109375" style="264" customWidth="1"/>
    <col min="3" max="3" width="65.85546875" style="273" customWidth="1"/>
    <col min="4" max="4" width="12.28515625" style="274" customWidth="1"/>
    <col min="5" max="5" width="12.85546875" style="274" customWidth="1"/>
    <col min="6" max="6" width="1.42578125" style="273" customWidth="1"/>
    <col min="7" max="16384" width="9.140625" style="273"/>
  </cols>
  <sheetData>
    <row r="2" spans="1:5" ht="18">
      <c r="A2" s="483" t="s">
        <v>170</v>
      </c>
      <c r="B2" s="483"/>
      <c r="C2" s="483"/>
      <c r="D2" s="483"/>
    </row>
    <row r="3" spans="1:5" ht="18.75">
      <c r="A3" s="484" t="s">
        <v>196</v>
      </c>
      <c r="B3" s="484"/>
      <c r="C3" s="484"/>
      <c r="D3" s="484"/>
    </row>
    <row r="5" spans="1:5" s="275" customFormat="1" ht="15">
      <c r="A5" s="284"/>
      <c r="B5" s="278"/>
      <c r="C5" s="283"/>
      <c r="D5" s="282">
        <v>2018</v>
      </c>
      <c r="E5" s="282">
        <v>2017</v>
      </c>
    </row>
    <row r="6" spans="1:5" s="275" customFormat="1" ht="15.75" customHeight="1">
      <c r="A6" s="281" t="s">
        <v>105</v>
      </c>
      <c r="B6" s="278" t="s">
        <v>171</v>
      </c>
      <c r="C6" s="277"/>
      <c r="D6" s="280"/>
      <c r="E6" s="280"/>
    </row>
    <row r="7" spans="1:5" s="275" customFormat="1" ht="15.75" customHeight="1">
      <c r="A7" s="263"/>
      <c r="B7" s="278"/>
      <c r="C7" s="277" t="s">
        <v>197</v>
      </c>
      <c r="D7" s="279">
        <f>PASH!F40</f>
        <v>10212778.596507505</v>
      </c>
      <c r="E7" s="279">
        <v>8980247.7662000004</v>
      </c>
    </row>
    <row r="8" spans="1:5" s="275" customFormat="1" ht="15.75" customHeight="1">
      <c r="A8" s="263"/>
      <c r="B8" s="278"/>
      <c r="C8" s="277" t="s">
        <v>198</v>
      </c>
      <c r="D8" s="279"/>
      <c r="E8" s="279"/>
    </row>
    <row r="9" spans="1:5" s="275" customFormat="1" ht="15.75" customHeight="1">
      <c r="A9" s="263"/>
      <c r="B9" s="278"/>
      <c r="C9" s="277" t="s">
        <v>199</v>
      </c>
      <c r="D9" s="279"/>
      <c r="E9" s="279"/>
    </row>
    <row r="10" spans="1:5" s="275" customFormat="1" ht="15.75" customHeight="1">
      <c r="A10" s="263"/>
      <c r="B10" s="278"/>
      <c r="C10" s="277" t="s">
        <v>200</v>
      </c>
      <c r="D10" s="279"/>
      <c r="E10" s="279"/>
    </row>
    <row r="11" spans="1:5" s="275" customFormat="1" ht="15.75" customHeight="1">
      <c r="A11" s="263"/>
      <c r="B11" s="278"/>
      <c r="C11" s="277" t="s">
        <v>136</v>
      </c>
      <c r="D11" s="279">
        <f>PASH!F19*-1</f>
        <v>4467685</v>
      </c>
      <c r="E11" s="279">
        <v>7240997</v>
      </c>
    </row>
    <row r="12" spans="1:5" s="275" customFormat="1" ht="15.75" customHeight="1">
      <c r="A12" s="263"/>
      <c r="B12" s="278"/>
      <c r="C12" s="277" t="s">
        <v>135</v>
      </c>
      <c r="D12" s="279"/>
      <c r="E12" s="279"/>
    </row>
    <row r="13" spans="1:5" s="275" customFormat="1" ht="15.75" customHeight="1">
      <c r="A13" s="263"/>
      <c r="B13" s="278"/>
      <c r="C13" s="277" t="s">
        <v>201</v>
      </c>
      <c r="D13" s="279"/>
      <c r="E13" s="279"/>
    </row>
    <row r="14" spans="1:5" s="275" customFormat="1" ht="15.75" customHeight="1">
      <c r="A14" s="263"/>
      <c r="B14" s="278"/>
      <c r="C14" s="277" t="s">
        <v>202</v>
      </c>
      <c r="D14" s="279"/>
      <c r="E14" s="279"/>
    </row>
    <row r="15" spans="1:5" s="275" customFormat="1" ht="15.75" customHeight="1">
      <c r="A15" s="263"/>
      <c r="B15" s="278"/>
      <c r="C15" s="277" t="s">
        <v>203</v>
      </c>
      <c r="D15" s="279"/>
      <c r="E15" s="279"/>
    </row>
    <row r="16" spans="1:5" s="275" customFormat="1" ht="15.75" customHeight="1">
      <c r="A16" s="263"/>
      <c r="B16" s="278"/>
      <c r="C16" s="277" t="s">
        <v>204</v>
      </c>
      <c r="D16" s="279">
        <f>Aktivet!G13-Aktivet!F13</f>
        <v>-7725462.479700001</v>
      </c>
      <c r="E16" s="279">
        <v>-1294800</v>
      </c>
    </row>
    <row r="17" spans="1:5" s="275" customFormat="1" ht="15.75" customHeight="1">
      <c r="A17" s="263"/>
      <c r="B17" s="278"/>
      <c r="C17" s="277" t="s">
        <v>205</v>
      </c>
      <c r="D17" s="279">
        <f>Aktivet!G19-Aktivet!F19</f>
        <v>-3669233.9659500383</v>
      </c>
      <c r="E17" s="279">
        <v>-14466152.016449969</v>
      </c>
    </row>
    <row r="18" spans="1:5" s="275" customFormat="1" ht="15.75" customHeight="1">
      <c r="A18" s="263"/>
      <c r="B18" s="278"/>
      <c r="C18" s="277" t="s">
        <v>206</v>
      </c>
      <c r="D18" s="279">
        <f>Pasivet!$F$6-Pasivet!$G$6</f>
        <v>19407860.128199741</v>
      </c>
      <c r="E18" s="279">
        <v>1172504.52760005</v>
      </c>
    </row>
    <row r="19" spans="1:5" s="275" customFormat="1" ht="15.75" customHeight="1">
      <c r="A19" s="263"/>
      <c r="B19" s="278"/>
      <c r="C19" s="277" t="s">
        <v>207</v>
      </c>
      <c r="D19" s="279"/>
      <c r="E19" s="279"/>
    </row>
    <row r="20" spans="1:5" s="275" customFormat="1" ht="15.75" customHeight="1">
      <c r="A20" s="263"/>
      <c r="B20" s="278" t="s">
        <v>173</v>
      </c>
      <c r="C20" s="277"/>
      <c r="D20" s="276">
        <f>D7+D8+D9+D10+D11+D12+D13+D14+D15+D16+D17+D18+D19</f>
        <v>22693627.279057205</v>
      </c>
      <c r="E20" s="276">
        <v>1632797.2773500811</v>
      </c>
    </row>
    <row r="21" spans="1:5" s="275" customFormat="1" ht="15.75" customHeight="1">
      <c r="A21" s="281" t="s">
        <v>105</v>
      </c>
      <c r="B21" s="278" t="s">
        <v>174</v>
      </c>
      <c r="C21" s="277"/>
      <c r="D21" s="280"/>
      <c r="E21" s="280"/>
    </row>
    <row r="22" spans="1:5" s="275" customFormat="1" ht="15.75" customHeight="1">
      <c r="A22" s="263"/>
      <c r="B22" s="278"/>
      <c r="C22" s="277" t="s">
        <v>175</v>
      </c>
      <c r="D22" s="279"/>
      <c r="E22" s="279"/>
    </row>
    <row r="23" spans="1:5" s="275" customFormat="1" ht="15.75" customHeight="1">
      <c r="A23" s="263"/>
      <c r="B23" s="278"/>
      <c r="C23" s="277" t="s">
        <v>176</v>
      </c>
      <c r="D23" s="279"/>
      <c r="E23" s="279"/>
    </row>
    <row r="24" spans="1:5" s="275" customFormat="1" ht="15.75" customHeight="1">
      <c r="A24" s="263"/>
      <c r="B24" s="278"/>
      <c r="C24" s="277" t="s">
        <v>177</v>
      </c>
      <c r="D24" s="279">
        <v>-10334570</v>
      </c>
      <c r="E24" s="279">
        <v>-2643454</v>
      </c>
    </row>
    <row r="25" spans="1:5" s="275" customFormat="1" ht="15.75" customHeight="1">
      <c r="A25" s="263"/>
      <c r="B25" s="278"/>
      <c r="C25" s="277" t="s">
        <v>178</v>
      </c>
      <c r="D25" s="279"/>
      <c r="E25" s="279"/>
    </row>
    <row r="26" spans="1:5" s="275" customFormat="1" ht="15.75" customHeight="1">
      <c r="A26" s="263"/>
      <c r="B26" s="278"/>
      <c r="C26" s="277" t="s">
        <v>179</v>
      </c>
      <c r="D26" s="279"/>
      <c r="E26" s="279">
        <v>-3413618</v>
      </c>
    </row>
    <row r="27" spans="1:5" s="275" customFormat="1" ht="15.75" customHeight="1">
      <c r="A27" s="263"/>
      <c r="B27" s="278"/>
      <c r="C27" s="277" t="s">
        <v>180</v>
      </c>
      <c r="D27" s="279"/>
      <c r="E27" s="279"/>
    </row>
    <row r="28" spans="1:5" s="275" customFormat="1" ht="15.75" customHeight="1">
      <c r="A28" s="263"/>
      <c r="B28" s="278"/>
      <c r="C28" s="277" t="s">
        <v>181</v>
      </c>
      <c r="D28" s="279"/>
      <c r="E28" s="279"/>
    </row>
    <row r="29" spans="1:5" s="275" customFormat="1" ht="15.75" customHeight="1">
      <c r="A29" s="263"/>
      <c r="B29" s="278" t="s">
        <v>182</v>
      </c>
      <c r="C29" s="277"/>
      <c r="D29" s="276">
        <f>D22+D23+D24+D25+D26+D27+D28</f>
        <v>-10334570</v>
      </c>
      <c r="E29" s="276">
        <v>-6057072</v>
      </c>
    </row>
    <row r="30" spans="1:5" s="275" customFormat="1" ht="15.75" customHeight="1">
      <c r="A30" s="281" t="s">
        <v>105</v>
      </c>
      <c r="B30" s="278" t="s">
        <v>183</v>
      </c>
      <c r="C30" s="277"/>
      <c r="D30" s="280"/>
      <c r="E30" s="280"/>
    </row>
    <row r="31" spans="1:5" s="275" customFormat="1" ht="15.75" customHeight="1">
      <c r="A31" s="263"/>
      <c r="B31" s="278"/>
      <c r="C31" s="277" t="s">
        <v>184</v>
      </c>
      <c r="D31" s="279"/>
      <c r="E31" s="279"/>
    </row>
    <row r="32" spans="1:5" s="275" customFormat="1" ht="15.75" customHeight="1">
      <c r="A32" s="263"/>
      <c r="B32" s="278"/>
      <c r="C32" s="277" t="s">
        <v>185</v>
      </c>
      <c r="D32" s="279"/>
      <c r="E32" s="279"/>
    </row>
    <row r="33" spans="1:5" s="275" customFormat="1" ht="15.75" customHeight="1">
      <c r="A33" s="263"/>
      <c r="B33" s="278"/>
      <c r="C33" s="277" t="s">
        <v>186</v>
      </c>
      <c r="D33" s="279">
        <f>Pasivet!F21-Pasivet!G21</f>
        <v>-13388437.762399994</v>
      </c>
      <c r="E33" s="279">
        <v>4630756.0100000054</v>
      </c>
    </row>
    <row r="34" spans="1:5" s="275" customFormat="1" ht="15.75" customHeight="1">
      <c r="A34" s="263"/>
      <c r="B34" s="278"/>
      <c r="C34" s="277" t="s">
        <v>187</v>
      </c>
      <c r="D34" s="279"/>
      <c r="E34" s="279"/>
    </row>
    <row r="35" spans="1:5" s="275" customFormat="1" ht="15.75" customHeight="1">
      <c r="A35" s="263"/>
      <c r="B35" s="278"/>
      <c r="C35" s="277" t="s">
        <v>188</v>
      </c>
      <c r="D35" s="279"/>
      <c r="E35" s="279"/>
    </row>
    <row r="36" spans="1:5" s="275" customFormat="1" ht="15.75" customHeight="1">
      <c r="A36" s="263"/>
      <c r="B36" s="278"/>
      <c r="C36" s="277" t="s">
        <v>189</v>
      </c>
      <c r="D36" s="279"/>
      <c r="E36" s="279"/>
    </row>
    <row r="37" spans="1:5" s="275" customFormat="1" ht="15.75" customHeight="1">
      <c r="A37" s="263"/>
      <c r="B37" s="278"/>
      <c r="C37" s="277" t="s">
        <v>190</v>
      </c>
      <c r="D37" s="279"/>
      <c r="E37" s="279"/>
    </row>
    <row r="38" spans="1:5" s="275" customFormat="1" ht="15.75" customHeight="1">
      <c r="A38" s="263"/>
      <c r="B38" s="278"/>
      <c r="C38" s="277" t="s">
        <v>191</v>
      </c>
      <c r="D38" s="279"/>
      <c r="E38" s="279"/>
    </row>
    <row r="39" spans="1:5" s="275" customFormat="1" ht="15.75" customHeight="1">
      <c r="A39" s="263"/>
      <c r="B39" s="278"/>
      <c r="C39" s="277" t="s">
        <v>172</v>
      </c>
      <c r="D39" s="279"/>
      <c r="E39" s="279"/>
    </row>
    <row r="40" spans="1:5" s="275" customFormat="1" ht="15.75" customHeight="1">
      <c r="A40" s="263"/>
      <c r="B40" s="278"/>
      <c r="C40" s="277" t="s">
        <v>192</v>
      </c>
      <c r="D40" s="279"/>
      <c r="E40" s="279"/>
    </row>
    <row r="41" spans="1:5" s="275" customFormat="1" ht="15.75" customHeight="1">
      <c r="A41" s="263"/>
      <c r="B41" s="278" t="s">
        <v>193</v>
      </c>
      <c r="C41" s="277"/>
      <c r="D41" s="276">
        <f>D31+D32+D33+D34+D35+D36+D37+D38+D39+D40</f>
        <v>-13388437.762399994</v>
      </c>
      <c r="E41" s="276">
        <v>4630756.0100000054</v>
      </c>
    </row>
    <row r="42" spans="1:5" s="275" customFormat="1" ht="15.75" customHeight="1">
      <c r="A42" s="263"/>
      <c r="B42" s="278"/>
      <c r="C42" s="277"/>
      <c r="D42" s="280"/>
      <c r="E42" s="280"/>
    </row>
    <row r="43" spans="1:5" s="275" customFormat="1" ht="15.75" customHeight="1">
      <c r="A43" s="263"/>
      <c r="B43" s="278" t="s">
        <v>194</v>
      </c>
      <c r="C43" s="277"/>
      <c r="D43" s="276">
        <f>D20+D29+D41</f>
        <v>-1029380.4833427891</v>
      </c>
      <c r="E43" s="276">
        <v>206481.2873500865</v>
      </c>
    </row>
    <row r="44" spans="1:5" s="275" customFormat="1" ht="15.75" customHeight="1">
      <c r="A44" s="263"/>
      <c r="B44" s="278" t="s">
        <v>906</v>
      </c>
      <c r="C44" s="277"/>
      <c r="D44" s="279">
        <f>E46</f>
        <v>1621750.6716795936</v>
      </c>
      <c r="E44" s="279">
        <v>1415269.3843295071</v>
      </c>
    </row>
    <row r="45" spans="1:5" s="275" customFormat="1" ht="15.75" customHeight="1">
      <c r="A45" s="263"/>
      <c r="B45" s="278"/>
      <c r="C45" s="277" t="s">
        <v>195</v>
      </c>
      <c r="D45" s="279"/>
      <c r="E45" s="279"/>
    </row>
    <row r="46" spans="1:5" s="275" customFormat="1" ht="15.75" customHeight="1">
      <c r="A46" s="263"/>
      <c r="B46" s="278" t="s">
        <v>907</v>
      </c>
      <c r="C46" s="277"/>
      <c r="D46" s="276">
        <f>SUM(D43:D45)</f>
        <v>592370.18833680451</v>
      </c>
      <c r="E46" s="276">
        <v>1621750.6716795936</v>
      </c>
    </row>
    <row r="49" spans="1:5">
      <c r="A49" s="273"/>
      <c r="B49" s="273"/>
      <c r="E49" s="273"/>
    </row>
  </sheetData>
  <mergeCells count="2">
    <mergeCell ref="A2:D2"/>
    <mergeCell ref="A3:D3"/>
  </mergeCells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600"/>
  <sheetViews>
    <sheetView topLeftCell="A37" workbookViewId="0">
      <selection activeCell="E612" sqref="E612"/>
    </sheetView>
  </sheetViews>
  <sheetFormatPr defaultRowHeight="14.25"/>
  <cols>
    <col min="1" max="1" width="5.140625" style="270" customWidth="1"/>
    <col min="2" max="2" width="28.85546875" style="270" customWidth="1"/>
    <col min="3" max="3" width="8.140625" style="270" customWidth="1"/>
    <col min="4" max="4" width="11" style="270" bestFit="1" customWidth="1"/>
    <col min="5" max="5" width="12.42578125" style="270" customWidth="1"/>
    <col min="6" max="6" width="17" style="270" customWidth="1"/>
    <col min="7" max="244" width="9.140625" style="270"/>
    <col min="245" max="245" width="5.140625" style="270" customWidth="1"/>
    <col min="246" max="246" width="28.85546875" style="270" customWidth="1"/>
    <col min="247" max="247" width="8.140625" style="270" customWidth="1"/>
    <col min="248" max="248" width="9.42578125" style="270" customWidth="1"/>
    <col min="249" max="249" width="12.42578125" style="270" customWidth="1"/>
    <col min="250" max="250" width="17" style="270" customWidth="1"/>
    <col min="251" max="500" width="9.140625" style="270"/>
    <col min="501" max="501" width="5.140625" style="270" customWidth="1"/>
    <col min="502" max="502" width="28.85546875" style="270" customWidth="1"/>
    <col min="503" max="503" width="8.140625" style="270" customWidth="1"/>
    <col min="504" max="504" width="9.42578125" style="270" customWidth="1"/>
    <col min="505" max="505" width="12.42578125" style="270" customWidth="1"/>
    <col min="506" max="506" width="17" style="270" customWidth="1"/>
    <col min="507" max="756" width="9.140625" style="270"/>
    <col min="757" max="757" width="5.140625" style="270" customWidth="1"/>
    <col min="758" max="758" width="28.85546875" style="270" customWidth="1"/>
    <col min="759" max="759" width="8.140625" style="270" customWidth="1"/>
    <col min="760" max="760" width="9.42578125" style="270" customWidth="1"/>
    <col min="761" max="761" width="12.42578125" style="270" customWidth="1"/>
    <col min="762" max="762" width="17" style="270" customWidth="1"/>
    <col min="763" max="1012" width="9.140625" style="270"/>
    <col min="1013" max="1013" width="5.140625" style="270" customWidth="1"/>
    <col min="1014" max="1014" width="28.85546875" style="270" customWidth="1"/>
    <col min="1015" max="1015" width="8.140625" style="270" customWidth="1"/>
    <col min="1016" max="1016" width="9.42578125" style="270" customWidth="1"/>
    <col min="1017" max="1017" width="12.42578125" style="270" customWidth="1"/>
    <col min="1018" max="1018" width="17" style="270" customWidth="1"/>
    <col min="1019" max="1268" width="9.140625" style="270"/>
    <col min="1269" max="1269" width="5.140625" style="270" customWidth="1"/>
    <col min="1270" max="1270" width="28.85546875" style="270" customWidth="1"/>
    <col min="1271" max="1271" width="8.140625" style="270" customWidth="1"/>
    <col min="1272" max="1272" width="9.42578125" style="270" customWidth="1"/>
    <col min="1273" max="1273" width="12.42578125" style="270" customWidth="1"/>
    <col min="1274" max="1274" width="17" style="270" customWidth="1"/>
    <col min="1275" max="1524" width="9.140625" style="270"/>
    <col min="1525" max="1525" width="5.140625" style="270" customWidth="1"/>
    <col min="1526" max="1526" width="28.85546875" style="270" customWidth="1"/>
    <col min="1527" max="1527" width="8.140625" style="270" customWidth="1"/>
    <col min="1528" max="1528" width="9.42578125" style="270" customWidth="1"/>
    <col min="1529" max="1529" width="12.42578125" style="270" customWidth="1"/>
    <col min="1530" max="1530" width="17" style="270" customWidth="1"/>
    <col min="1531" max="1780" width="9.140625" style="270"/>
    <col min="1781" max="1781" width="5.140625" style="270" customWidth="1"/>
    <col min="1782" max="1782" width="28.85546875" style="270" customWidth="1"/>
    <col min="1783" max="1783" width="8.140625" style="270" customWidth="1"/>
    <col min="1784" max="1784" width="9.42578125" style="270" customWidth="1"/>
    <col min="1785" max="1785" width="12.42578125" style="270" customWidth="1"/>
    <col min="1786" max="1786" width="17" style="270" customWidth="1"/>
    <col min="1787" max="2036" width="9.140625" style="270"/>
    <col min="2037" max="2037" width="5.140625" style="270" customWidth="1"/>
    <col min="2038" max="2038" width="28.85546875" style="270" customWidth="1"/>
    <col min="2039" max="2039" width="8.140625" style="270" customWidth="1"/>
    <col min="2040" max="2040" width="9.42578125" style="270" customWidth="1"/>
    <col min="2041" max="2041" width="12.42578125" style="270" customWidth="1"/>
    <col min="2042" max="2042" width="17" style="270" customWidth="1"/>
    <col min="2043" max="2292" width="9.140625" style="270"/>
    <col min="2293" max="2293" width="5.140625" style="270" customWidth="1"/>
    <col min="2294" max="2294" width="28.85546875" style="270" customWidth="1"/>
    <col min="2295" max="2295" width="8.140625" style="270" customWidth="1"/>
    <col min="2296" max="2296" width="9.42578125" style="270" customWidth="1"/>
    <col min="2297" max="2297" width="12.42578125" style="270" customWidth="1"/>
    <col min="2298" max="2298" width="17" style="270" customWidth="1"/>
    <col min="2299" max="2548" width="9.140625" style="270"/>
    <col min="2549" max="2549" width="5.140625" style="270" customWidth="1"/>
    <col min="2550" max="2550" width="28.85546875" style="270" customWidth="1"/>
    <col min="2551" max="2551" width="8.140625" style="270" customWidth="1"/>
    <col min="2552" max="2552" width="9.42578125" style="270" customWidth="1"/>
    <col min="2553" max="2553" width="12.42578125" style="270" customWidth="1"/>
    <col min="2554" max="2554" width="17" style="270" customWidth="1"/>
    <col min="2555" max="2804" width="9.140625" style="270"/>
    <col min="2805" max="2805" width="5.140625" style="270" customWidth="1"/>
    <col min="2806" max="2806" width="28.85546875" style="270" customWidth="1"/>
    <col min="2807" max="2807" width="8.140625" style="270" customWidth="1"/>
    <col min="2808" max="2808" width="9.42578125" style="270" customWidth="1"/>
    <col min="2809" max="2809" width="12.42578125" style="270" customWidth="1"/>
    <col min="2810" max="2810" width="17" style="270" customWidth="1"/>
    <col min="2811" max="3060" width="9.140625" style="270"/>
    <col min="3061" max="3061" width="5.140625" style="270" customWidth="1"/>
    <col min="3062" max="3062" width="28.85546875" style="270" customWidth="1"/>
    <col min="3063" max="3063" width="8.140625" style="270" customWidth="1"/>
    <col min="3064" max="3064" width="9.42578125" style="270" customWidth="1"/>
    <col min="3065" max="3065" width="12.42578125" style="270" customWidth="1"/>
    <col min="3066" max="3066" width="17" style="270" customWidth="1"/>
    <col min="3067" max="3316" width="9.140625" style="270"/>
    <col min="3317" max="3317" width="5.140625" style="270" customWidth="1"/>
    <col min="3318" max="3318" width="28.85546875" style="270" customWidth="1"/>
    <col min="3319" max="3319" width="8.140625" style="270" customWidth="1"/>
    <col min="3320" max="3320" width="9.42578125" style="270" customWidth="1"/>
    <col min="3321" max="3321" width="12.42578125" style="270" customWidth="1"/>
    <col min="3322" max="3322" width="17" style="270" customWidth="1"/>
    <col min="3323" max="3572" width="9.140625" style="270"/>
    <col min="3573" max="3573" width="5.140625" style="270" customWidth="1"/>
    <col min="3574" max="3574" width="28.85546875" style="270" customWidth="1"/>
    <col min="3575" max="3575" width="8.140625" style="270" customWidth="1"/>
    <col min="3576" max="3576" width="9.42578125" style="270" customWidth="1"/>
    <col min="3577" max="3577" width="12.42578125" style="270" customWidth="1"/>
    <col min="3578" max="3578" width="17" style="270" customWidth="1"/>
    <col min="3579" max="3828" width="9.140625" style="270"/>
    <col min="3829" max="3829" width="5.140625" style="270" customWidth="1"/>
    <col min="3830" max="3830" width="28.85546875" style="270" customWidth="1"/>
    <col min="3831" max="3831" width="8.140625" style="270" customWidth="1"/>
    <col min="3832" max="3832" width="9.42578125" style="270" customWidth="1"/>
    <col min="3833" max="3833" width="12.42578125" style="270" customWidth="1"/>
    <col min="3834" max="3834" width="17" style="270" customWidth="1"/>
    <col min="3835" max="4084" width="9.140625" style="270"/>
    <col min="4085" max="4085" width="5.140625" style="270" customWidth="1"/>
    <col min="4086" max="4086" width="28.85546875" style="270" customWidth="1"/>
    <col min="4087" max="4087" width="8.140625" style="270" customWidth="1"/>
    <col min="4088" max="4088" width="9.42578125" style="270" customWidth="1"/>
    <col min="4089" max="4089" width="12.42578125" style="270" customWidth="1"/>
    <col min="4090" max="4090" width="17" style="270" customWidth="1"/>
    <col min="4091" max="4340" width="9.140625" style="270"/>
    <col min="4341" max="4341" width="5.140625" style="270" customWidth="1"/>
    <col min="4342" max="4342" width="28.85546875" style="270" customWidth="1"/>
    <col min="4343" max="4343" width="8.140625" style="270" customWidth="1"/>
    <col min="4344" max="4344" width="9.42578125" style="270" customWidth="1"/>
    <col min="4345" max="4345" width="12.42578125" style="270" customWidth="1"/>
    <col min="4346" max="4346" width="17" style="270" customWidth="1"/>
    <col min="4347" max="4596" width="9.140625" style="270"/>
    <col min="4597" max="4597" width="5.140625" style="270" customWidth="1"/>
    <col min="4598" max="4598" width="28.85546875" style="270" customWidth="1"/>
    <col min="4599" max="4599" width="8.140625" style="270" customWidth="1"/>
    <col min="4600" max="4600" width="9.42578125" style="270" customWidth="1"/>
    <col min="4601" max="4601" width="12.42578125" style="270" customWidth="1"/>
    <col min="4602" max="4602" width="17" style="270" customWidth="1"/>
    <col min="4603" max="4852" width="9.140625" style="270"/>
    <col min="4853" max="4853" width="5.140625" style="270" customWidth="1"/>
    <col min="4854" max="4854" width="28.85546875" style="270" customWidth="1"/>
    <col min="4855" max="4855" width="8.140625" style="270" customWidth="1"/>
    <col min="4856" max="4856" width="9.42578125" style="270" customWidth="1"/>
    <col min="4857" max="4857" width="12.42578125" style="270" customWidth="1"/>
    <col min="4858" max="4858" width="17" style="270" customWidth="1"/>
    <col min="4859" max="5108" width="9.140625" style="270"/>
    <col min="5109" max="5109" width="5.140625" style="270" customWidth="1"/>
    <col min="5110" max="5110" width="28.85546875" style="270" customWidth="1"/>
    <col min="5111" max="5111" width="8.140625" style="270" customWidth="1"/>
    <col min="5112" max="5112" width="9.42578125" style="270" customWidth="1"/>
    <col min="5113" max="5113" width="12.42578125" style="270" customWidth="1"/>
    <col min="5114" max="5114" width="17" style="270" customWidth="1"/>
    <col min="5115" max="5364" width="9.140625" style="270"/>
    <col min="5365" max="5365" width="5.140625" style="270" customWidth="1"/>
    <col min="5366" max="5366" width="28.85546875" style="270" customWidth="1"/>
    <col min="5367" max="5367" width="8.140625" style="270" customWidth="1"/>
    <col min="5368" max="5368" width="9.42578125" style="270" customWidth="1"/>
    <col min="5369" max="5369" width="12.42578125" style="270" customWidth="1"/>
    <col min="5370" max="5370" width="17" style="270" customWidth="1"/>
    <col min="5371" max="5620" width="9.140625" style="270"/>
    <col min="5621" max="5621" width="5.140625" style="270" customWidth="1"/>
    <col min="5622" max="5622" width="28.85546875" style="270" customWidth="1"/>
    <col min="5623" max="5623" width="8.140625" style="270" customWidth="1"/>
    <col min="5624" max="5624" width="9.42578125" style="270" customWidth="1"/>
    <col min="5625" max="5625" width="12.42578125" style="270" customWidth="1"/>
    <col min="5626" max="5626" width="17" style="270" customWidth="1"/>
    <col min="5627" max="5876" width="9.140625" style="270"/>
    <col min="5877" max="5877" width="5.140625" style="270" customWidth="1"/>
    <col min="5878" max="5878" width="28.85546875" style="270" customWidth="1"/>
    <col min="5879" max="5879" width="8.140625" style="270" customWidth="1"/>
    <col min="5880" max="5880" width="9.42578125" style="270" customWidth="1"/>
    <col min="5881" max="5881" width="12.42578125" style="270" customWidth="1"/>
    <col min="5882" max="5882" width="17" style="270" customWidth="1"/>
    <col min="5883" max="6132" width="9.140625" style="270"/>
    <col min="6133" max="6133" width="5.140625" style="270" customWidth="1"/>
    <col min="6134" max="6134" width="28.85546875" style="270" customWidth="1"/>
    <col min="6135" max="6135" width="8.140625" style="270" customWidth="1"/>
    <col min="6136" max="6136" width="9.42578125" style="270" customWidth="1"/>
    <col min="6137" max="6137" width="12.42578125" style="270" customWidth="1"/>
    <col min="6138" max="6138" width="17" style="270" customWidth="1"/>
    <col min="6139" max="6388" width="9.140625" style="270"/>
    <col min="6389" max="6389" width="5.140625" style="270" customWidth="1"/>
    <col min="6390" max="6390" width="28.85546875" style="270" customWidth="1"/>
    <col min="6391" max="6391" width="8.140625" style="270" customWidth="1"/>
    <col min="6392" max="6392" width="9.42578125" style="270" customWidth="1"/>
    <col min="6393" max="6393" width="12.42578125" style="270" customWidth="1"/>
    <col min="6394" max="6394" width="17" style="270" customWidth="1"/>
    <col min="6395" max="6644" width="9.140625" style="270"/>
    <col min="6645" max="6645" width="5.140625" style="270" customWidth="1"/>
    <col min="6646" max="6646" width="28.85546875" style="270" customWidth="1"/>
    <col min="6647" max="6647" width="8.140625" style="270" customWidth="1"/>
    <col min="6648" max="6648" width="9.42578125" style="270" customWidth="1"/>
    <col min="6649" max="6649" width="12.42578125" style="270" customWidth="1"/>
    <col min="6650" max="6650" width="17" style="270" customWidth="1"/>
    <col min="6651" max="6900" width="9.140625" style="270"/>
    <col min="6901" max="6901" width="5.140625" style="270" customWidth="1"/>
    <col min="6902" max="6902" width="28.85546875" style="270" customWidth="1"/>
    <col min="6903" max="6903" width="8.140625" style="270" customWidth="1"/>
    <col min="6904" max="6904" width="9.42578125" style="270" customWidth="1"/>
    <col min="6905" max="6905" width="12.42578125" style="270" customWidth="1"/>
    <col min="6906" max="6906" width="17" style="270" customWidth="1"/>
    <col min="6907" max="7156" width="9.140625" style="270"/>
    <col min="7157" max="7157" width="5.140625" style="270" customWidth="1"/>
    <col min="7158" max="7158" width="28.85546875" style="270" customWidth="1"/>
    <col min="7159" max="7159" width="8.140625" style="270" customWidth="1"/>
    <col min="7160" max="7160" width="9.42578125" style="270" customWidth="1"/>
    <col min="7161" max="7161" width="12.42578125" style="270" customWidth="1"/>
    <col min="7162" max="7162" width="17" style="270" customWidth="1"/>
    <col min="7163" max="7412" width="9.140625" style="270"/>
    <col min="7413" max="7413" width="5.140625" style="270" customWidth="1"/>
    <col min="7414" max="7414" width="28.85546875" style="270" customWidth="1"/>
    <col min="7415" max="7415" width="8.140625" style="270" customWidth="1"/>
    <col min="7416" max="7416" width="9.42578125" style="270" customWidth="1"/>
    <col min="7417" max="7417" width="12.42578125" style="270" customWidth="1"/>
    <col min="7418" max="7418" width="17" style="270" customWidth="1"/>
    <col min="7419" max="7668" width="9.140625" style="270"/>
    <col min="7669" max="7669" width="5.140625" style="270" customWidth="1"/>
    <col min="7670" max="7670" width="28.85546875" style="270" customWidth="1"/>
    <col min="7671" max="7671" width="8.140625" style="270" customWidth="1"/>
    <col min="7672" max="7672" width="9.42578125" style="270" customWidth="1"/>
    <col min="7673" max="7673" width="12.42578125" style="270" customWidth="1"/>
    <col min="7674" max="7674" width="17" style="270" customWidth="1"/>
    <col min="7675" max="7924" width="9.140625" style="270"/>
    <col min="7925" max="7925" width="5.140625" style="270" customWidth="1"/>
    <col min="7926" max="7926" width="28.85546875" style="270" customWidth="1"/>
    <col min="7927" max="7927" width="8.140625" style="270" customWidth="1"/>
    <col min="7928" max="7928" width="9.42578125" style="270" customWidth="1"/>
    <col min="7929" max="7929" width="12.42578125" style="270" customWidth="1"/>
    <col min="7930" max="7930" width="17" style="270" customWidth="1"/>
    <col min="7931" max="8180" width="9.140625" style="270"/>
    <col min="8181" max="8181" width="5.140625" style="270" customWidth="1"/>
    <col min="8182" max="8182" width="28.85546875" style="270" customWidth="1"/>
    <col min="8183" max="8183" width="8.140625" style="270" customWidth="1"/>
    <col min="8184" max="8184" width="9.42578125" style="270" customWidth="1"/>
    <col min="8185" max="8185" width="12.42578125" style="270" customWidth="1"/>
    <col min="8186" max="8186" width="17" style="270" customWidth="1"/>
    <col min="8187" max="8436" width="9.140625" style="270"/>
    <col min="8437" max="8437" width="5.140625" style="270" customWidth="1"/>
    <col min="8438" max="8438" width="28.85546875" style="270" customWidth="1"/>
    <col min="8439" max="8439" width="8.140625" style="270" customWidth="1"/>
    <col min="8440" max="8440" width="9.42578125" style="270" customWidth="1"/>
    <col min="8441" max="8441" width="12.42578125" style="270" customWidth="1"/>
    <col min="8442" max="8442" width="17" style="270" customWidth="1"/>
    <col min="8443" max="8692" width="9.140625" style="270"/>
    <col min="8693" max="8693" width="5.140625" style="270" customWidth="1"/>
    <col min="8694" max="8694" width="28.85546875" style="270" customWidth="1"/>
    <col min="8695" max="8695" width="8.140625" style="270" customWidth="1"/>
    <col min="8696" max="8696" width="9.42578125" style="270" customWidth="1"/>
    <col min="8697" max="8697" width="12.42578125" style="270" customWidth="1"/>
    <col min="8698" max="8698" width="17" style="270" customWidth="1"/>
    <col min="8699" max="8948" width="9.140625" style="270"/>
    <col min="8949" max="8949" width="5.140625" style="270" customWidth="1"/>
    <col min="8950" max="8950" width="28.85546875" style="270" customWidth="1"/>
    <col min="8951" max="8951" width="8.140625" style="270" customWidth="1"/>
    <col min="8952" max="8952" width="9.42578125" style="270" customWidth="1"/>
    <col min="8953" max="8953" width="12.42578125" style="270" customWidth="1"/>
    <col min="8954" max="8954" width="17" style="270" customWidth="1"/>
    <col min="8955" max="9204" width="9.140625" style="270"/>
    <col min="9205" max="9205" width="5.140625" style="270" customWidth="1"/>
    <col min="9206" max="9206" width="28.85546875" style="270" customWidth="1"/>
    <col min="9207" max="9207" width="8.140625" style="270" customWidth="1"/>
    <col min="9208" max="9208" width="9.42578125" style="270" customWidth="1"/>
    <col min="9209" max="9209" width="12.42578125" style="270" customWidth="1"/>
    <col min="9210" max="9210" width="17" style="270" customWidth="1"/>
    <col min="9211" max="9460" width="9.140625" style="270"/>
    <col min="9461" max="9461" width="5.140625" style="270" customWidth="1"/>
    <col min="9462" max="9462" width="28.85546875" style="270" customWidth="1"/>
    <col min="9463" max="9463" width="8.140625" style="270" customWidth="1"/>
    <col min="9464" max="9464" width="9.42578125" style="270" customWidth="1"/>
    <col min="9465" max="9465" width="12.42578125" style="270" customWidth="1"/>
    <col min="9466" max="9466" width="17" style="270" customWidth="1"/>
    <col min="9467" max="9716" width="9.140625" style="270"/>
    <col min="9717" max="9717" width="5.140625" style="270" customWidth="1"/>
    <col min="9718" max="9718" width="28.85546875" style="270" customWidth="1"/>
    <col min="9719" max="9719" width="8.140625" style="270" customWidth="1"/>
    <col min="9720" max="9720" width="9.42578125" style="270" customWidth="1"/>
    <col min="9721" max="9721" width="12.42578125" style="270" customWidth="1"/>
    <col min="9722" max="9722" width="17" style="270" customWidth="1"/>
    <col min="9723" max="9972" width="9.140625" style="270"/>
    <col min="9973" max="9973" width="5.140625" style="270" customWidth="1"/>
    <col min="9974" max="9974" width="28.85546875" style="270" customWidth="1"/>
    <col min="9975" max="9975" width="8.140625" style="270" customWidth="1"/>
    <col min="9976" max="9976" width="9.42578125" style="270" customWidth="1"/>
    <col min="9977" max="9977" width="12.42578125" style="270" customWidth="1"/>
    <col min="9978" max="9978" width="17" style="270" customWidth="1"/>
    <col min="9979" max="10228" width="9.140625" style="270"/>
    <col min="10229" max="10229" width="5.140625" style="270" customWidth="1"/>
    <col min="10230" max="10230" width="28.85546875" style="270" customWidth="1"/>
    <col min="10231" max="10231" width="8.140625" style="270" customWidth="1"/>
    <col min="10232" max="10232" width="9.42578125" style="270" customWidth="1"/>
    <col min="10233" max="10233" width="12.42578125" style="270" customWidth="1"/>
    <col min="10234" max="10234" width="17" style="270" customWidth="1"/>
    <col min="10235" max="10484" width="9.140625" style="270"/>
    <col min="10485" max="10485" width="5.140625" style="270" customWidth="1"/>
    <col min="10486" max="10486" width="28.85546875" style="270" customWidth="1"/>
    <col min="10487" max="10487" width="8.140625" style="270" customWidth="1"/>
    <col min="10488" max="10488" width="9.42578125" style="270" customWidth="1"/>
    <col min="10489" max="10489" width="12.42578125" style="270" customWidth="1"/>
    <col min="10490" max="10490" width="17" style="270" customWidth="1"/>
    <col min="10491" max="10740" width="9.140625" style="270"/>
    <col min="10741" max="10741" width="5.140625" style="270" customWidth="1"/>
    <col min="10742" max="10742" width="28.85546875" style="270" customWidth="1"/>
    <col min="10743" max="10743" width="8.140625" style="270" customWidth="1"/>
    <col min="10744" max="10744" width="9.42578125" style="270" customWidth="1"/>
    <col min="10745" max="10745" width="12.42578125" style="270" customWidth="1"/>
    <col min="10746" max="10746" width="17" style="270" customWidth="1"/>
    <col min="10747" max="10996" width="9.140625" style="270"/>
    <col min="10997" max="10997" width="5.140625" style="270" customWidth="1"/>
    <col min="10998" max="10998" width="28.85546875" style="270" customWidth="1"/>
    <col min="10999" max="10999" width="8.140625" style="270" customWidth="1"/>
    <col min="11000" max="11000" width="9.42578125" style="270" customWidth="1"/>
    <col min="11001" max="11001" width="12.42578125" style="270" customWidth="1"/>
    <col min="11002" max="11002" width="17" style="270" customWidth="1"/>
    <col min="11003" max="11252" width="9.140625" style="270"/>
    <col min="11253" max="11253" width="5.140625" style="270" customWidth="1"/>
    <col min="11254" max="11254" width="28.85546875" style="270" customWidth="1"/>
    <col min="11255" max="11255" width="8.140625" style="270" customWidth="1"/>
    <col min="11256" max="11256" width="9.42578125" style="270" customWidth="1"/>
    <col min="11257" max="11257" width="12.42578125" style="270" customWidth="1"/>
    <col min="11258" max="11258" width="17" style="270" customWidth="1"/>
    <col min="11259" max="11508" width="9.140625" style="270"/>
    <col min="11509" max="11509" width="5.140625" style="270" customWidth="1"/>
    <col min="11510" max="11510" width="28.85546875" style="270" customWidth="1"/>
    <col min="11511" max="11511" width="8.140625" style="270" customWidth="1"/>
    <col min="11512" max="11512" width="9.42578125" style="270" customWidth="1"/>
    <col min="11513" max="11513" width="12.42578125" style="270" customWidth="1"/>
    <col min="11514" max="11514" width="17" style="270" customWidth="1"/>
    <col min="11515" max="11764" width="9.140625" style="270"/>
    <col min="11765" max="11765" width="5.140625" style="270" customWidth="1"/>
    <col min="11766" max="11766" width="28.85546875" style="270" customWidth="1"/>
    <col min="11767" max="11767" width="8.140625" style="270" customWidth="1"/>
    <col min="11768" max="11768" width="9.42578125" style="270" customWidth="1"/>
    <col min="11769" max="11769" width="12.42578125" style="270" customWidth="1"/>
    <col min="11770" max="11770" width="17" style="270" customWidth="1"/>
    <col min="11771" max="12020" width="9.140625" style="270"/>
    <col min="12021" max="12021" width="5.140625" style="270" customWidth="1"/>
    <col min="12022" max="12022" width="28.85546875" style="270" customWidth="1"/>
    <col min="12023" max="12023" width="8.140625" style="270" customWidth="1"/>
    <col min="12024" max="12024" width="9.42578125" style="270" customWidth="1"/>
    <col min="12025" max="12025" width="12.42578125" style="270" customWidth="1"/>
    <col min="12026" max="12026" width="17" style="270" customWidth="1"/>
    <col min="12027" max="12276" width="9.140625" style="270"/>
    <col min="12277" max="12277" width="5.140625" style="270" customWidth="1"/>
    <col min="12278" max="12278" width="28.85546875" style="270" customWidth="1"/>
    <col min="12279" max="12279" width="8.140625" style="270" customWidth="1"/>
    <col min="12280" max="12280" width="9.42578125" style="270" customWidth="1"/>
    <col min="12281" max="12281" width="12.42578125" style="270" customWidth="1"/>
    <col min="12282" max="12282" width="17" style="270" customWidth="1"/>
    <col min="12283" max="12532" width="9.140625" style="270"/>
    <col min="12533" max="12533" width="5.140625" style="270" customWidth="1"/>
    <col min="12534" max="12534" width="28.85546875" style="270" customWidth="1"/>
    <col min="12535" max="12535" width="8.140625" style="270" customWidth="1"/>
    <col min="12536" max="12536" width="9.42578125" style="270" customWidth="1"/>
    <col min="12537" max="12537" width="12.42578125" style="270" customWidth="1"/>
    <col min="12538" max="12538" width="17" style="270" customWidth="1"/>
    <col min="12539" max="12788" width="9.140625" style="270"/>
    <col min="12789" max="12789" width="5.140625" style="270" customWidth="1"/>
    <col min="12790" max="12790" width="28.85546875" style="270" customWidth="1"/>
    <col min="12791" max="12791" width="8.140625" style="270" customWidth="1"/>
    <col min="12792" max="12792" width="9.42578125" style="270" customWidth="1"/>
    <col min="12793" max="12793" width="12.42578125" style="270" customWidth="1"/>
    <col min="12794" max="12794" width="17" style="270" customWidth="1"/>
    <col min="12795" max="13044" width="9.140625" style="270"/>
    <col min="13045" max="13045" width="5.140625" style="270" customWidth="1"/>
    <col min="13046" max="13046" width="28.85546875" style="270" customWidth="1"/>
    <col min="13047" max="13047" width="8.140625" style="270" customWidth="1"/>
    <col min="13048" max="13048" width="9.42578125" style="270" customWidth="1"/>
    <col min="13049" max="13049" width="12.42578125" style="270" customWidth="1"/>
    <col min="13050" max="13050" width="17" style="270" customWidth="1"/>
    <col min="13051" max="13300" width="9.140625" style="270"/>
    <col min="13301" max="13301" width="5.140625" style="270" customWidth="1"/>
    <col min="13302" max="13302" width="28.85546875" style="270" customWidth="1"/>
    <col min="13303" max="13303" width="8.140625" style="270" customWidth="1"/>
    <col min="13304" max="13304" width="9.42578125" style="270" customWidth="1"/>
    <col min="13305" max="13305" width="12.42578125" style="270" customWidth="1"/>
    <col min="13306" max="13306" width="17" style="270" customWidth="1"/>
    <col min="13307" max="13556" width="9.140625" style="270"/>
    <col min="13557" max="13557" width="5.140625" style="270" customWidth="1"/>
    <col min="13558" max="13558" width="28.85546875" style="270" customWidth="1"/>
    <col min="13559" max="13559" width="8.140625" style="270" customWidth="1"/>
    <col min="13560" max="13560" width="9.42578125" style="270" customWidth="1"/>
    <col min="13561" max="13561" width="12.42578125" style="270" customWidth="1"/>
    <col min="13562" max="13562" width="17" style="270" customWidth="1"/>
    <col min="13563" max="13812" width="9.140625" style="270"/>
    <col min="13813" max="13813" width="5.140625" style="270" customWidth="1"/>
    <col min="13814" max="13814" width="28.85546875" style="270" customWidth="1"/>
    <col min="13815" max="13815" width="8.140625" style="270" customWidth="1"/>
    <col min="13816" max="13816" width="9.42578125" style="270" customWidth="1"/>
    <col min="13817" max="13817" width="12.42578125" style="270" customWidth="1"/>
    <col min="13818" max="13818" width="17" style="270" customWidth="1"/>
    <col min="13819" max="14068" width="9.140625" style="270"/>
    <col min="14069" max="14069" width="5.140625" style="270" customWidth="1"/>
    <col min="14070" max="14070" width="28.85546875" style="270" customWidth="1"/>
    <col min="14071" max="14071" width="8.140625" style="270" customWidth="1"/>
    <col min="14072" max="14072" width="9.42578125" style="270" customWidth="1"/>
    <col min="14073" max="14073" width="12.42578125" style="270" customWidth="1"/>
    <col min="14074" max="14074" width="17" style="270" customWidth="1"/>
    <col min="14075" max="14324" width="9.140625" style="270"/>
    <col min="14325" max="14325" width="5.140625" style="270" customWidth="1"/>
    <col min="14326" max="14326" width="28.85546875" style="270" customWidth="1"/>
    <col min="14327" max="14327" width="8.140625" style="270" customWidth="1"/>
    <col min="14328" max="14328" width="9.42578125" style="270" customWidth="1"/>
    <col min="14329" max="14329" width="12.42578125" style="270" customWidth="1"/>
    <col min="14330" max="14330" width="17" style="270" customWidth="1"/>
    <col min="14331" max="14580" width="9.140625" style="270"/>
    <col min="14581" max="14581" width="5.140625" style="270" customWidth="1"/>
    <col min="14582" max="14582" width="28.85546875" style="270" customWidth="1"/>
    <col min="14583" max="14583" width="8.140625" style="270" customWidth="1"/>
    <col min="14584" max="14584" width="9.42578125" style="270" customWidth="1"/>
    <col min="14585" max="14585" width="12.42578125" style="270" customWidth="1"/>
    <col min="14586" max="14586" width="17" style="270" customWidth="1"/>
    <col min="14587" max="14836" width="9.140625" style="270"/>
    <col min="14837" max="14837" width="5.140625" style="270" customWidth="1"/>
    <col min="14838" max="14838" width="28.85546875" style="270" customWidth="1"/>
    <col min="14839" max="14839" width="8.140625" style="270" customWidth="1"/>
    <col min="14840" max="14840" width="9.42578125" style="270" customWidth="1"/>
    <col min="14841" max="14841" width="12.42578125" style="270" customWidth="1"/>
    <col min="14842" max="14842" width="17" style="270" customWidth="1"/>
    <col min="14843" max="15092" width="9.140625" style="270"/>
    <col min="15093" max="15093" width="5.140625" style="270" customWidth="1"/>
    <col min="15094" max="15094" width="28.85546875" style="270" customWidth="1"/>
    <col min="15095" max="15095" width="8.140625" style="270" customWidth="1"/>
    <col min="15096" max="15096" width="9.42578125" style="270" customWidth="1"/>
    <col min="15097" max="15097" width="12.42578125" style="270" customWidth="1"/>
    <col min="15098" max="15098" width="17" style="270" customWidth="1"/>
    <col min="15099" max="15348" width="9.140625" style="270"/>
    <col min="15349" max="15349" width="5.140625" style="270" customWidth="1"/>
    <col min="15350" max="15350" width="28.85546875" style="270" customWidth="1"/>
    <col min="15351" max="15351" width="8.140625" style="270" customWidth="1"/>
    <col min="15352" max="15352" width="9.42578125" style="270" customWidth="1"/>
    <col min="15353" max="15353" width="12.42578125" style="270" customWidth="1"/>
    <col min="15354" max="15354" width="17" style="270" customWidth="1"/>
    <col min="15355" max="15604" width="9.140625" style="270"/>
    <col min="15605" max="15605" width="5.140625" style="270" customWidth="1"/>
    <col min="15606" max="15606" width="28.85546875" style="270" customWidth="1"/>
    <col min="15607" max="15607" width="8.140625" style="270" customWidth="1"/>
    <col min="15608" max="15608" width="9.42578125" style="270" customWidth="1"/>
    <col min="15609" max="15609" width="12.42578125" style="270" customWidth="1"/>
    <col min="15610" max="15610" width="17" style="270" customWidth="1"/>
    <col min="15611" max="15860" width="9.140625" style="270"/>
    <col min="15861" max="15861" width="5.140625" style="270" customWidth="1"/>
    <col min="15862" max="15862" width="28.85546875" style="270" customWidth="1"/>
    <col min="15863" max="15863" width="8.140625" style="270" customWidth="1"/>
    <col min="15864" max="15864" width="9.42578125" style="270" customWidth="1"/>
    <col min="15865" max="15865" width="12.42578125" style="270" customWidth="1"/>
    <col min="15866" max="15866" width="17" style="270" customWidth="1"/>
    <col min="15867" max="16116" width="9.140625" style="270"/>
    <col min="16117" max="16117" width="5.140625" style="270" customWidth="1"/>
    <col min="16118" max="16118" width="28.85546875" style="270" customWidth="1"/>
    <col min="16119" max="16119" width="8.140625" style="270" customWidth="1"/>
    <col min="16120" max="16120" width="9.42578125" style="270" customWidth="1"/>
    <col min="16121" max="16121" width="12.42578125" style="270" customWidth="1"/>
    <col min="16122" max="16122" width="17" style="270" customWidth="1"/>
    <col min="16123" max="16384" width="9.140625" style="270"/>
  </cols>
  <sheetData>
    <row r="1" spans="1:6" ht="15">
      <c r="A1"/>
      <c r="B1" s="269" t="s">
        <v>601</v>
      </c>
      <c r="C1"/>
      <c r="D1"/>
      <c r="E1"/>
    </row>
    <row r="2" spans="1:6">
      <c r="A2"/>
      <c r="B2" s="271" t="s">
        <v>602</v>
      </c>
      <c r="C2"/>
      <c r="D2"/>
      <c r="E2"/>
    </row>
    <row r="3" spans="1:6">
      <c r="A3"/>
      <c r="B3" s="271"/>
      <c r="C3"/>
      <c r="D3"/>
      <c r="E3"/>
    </row>
    <row r="4" spans="1:6" ht="15.75">
      <c r="A4"/>
      <c r="B4" s="486" t="s">
        <v>937</v>
      </c>
      <c r="C4" s="486"/>
      <c r="D4" s="486"/>
      <c r="E4" s="486"/>
    </row>
    <row r="5" spans="1:6">
      <c r="A5"/>
      <c r="B5"/>
      <c r="C5"/>
      <c r="D5"/>
      <c r="E5"/>
    </row>
    <row r="6" spans="1:6" ht="14.25" customHeight="1">
      <c r="A6" s="487" t="s">
        <v>2</v>
      </c>
      <c r="B6" s="488" t="s">
        <v>228</v>
      </c>
      <c r="C6" s="487" t="s">
        <v>632</v>
      </c>
      <c r="D6" s="487" t="s">
        <v>633</v>
      </c>
      <c r="E6" s="489" t="s">
        <v>634</v>
      </c>
      <c r="F6" s="489" t="s">
        <v>268</v>
      </c>
    </row>
    <row r="7" spans="1:6" ht="14.25" customHeight="1">
      <c r="A7" s="487"/>
      <c r="B7" s="488"/>
      <c r="C7" s="487"/>
      <c r="D7" s="487"/>
      <c r="E7" s="490"/>
      <c r="F7" s="490"/>
    </row>
    <row r="8" spans="1:6">
      <c r="A8" s="379">
        <v>1</v>
      </c>
      <c r="B8" s="379" t="s">
        <v>938</v>
      </c>
      <c r="C8" s="379" t="s">
        <v>544</v>
      </c>
      <c r="D8" s="423">
        <v>2453</v>
      </c>
      <c r="E8" s="424">
        <v>241.79999999999998</v>
      </c>
      <c r="F8" s="424">
        <f t="shared" ref="F8:F71" si="0">+D8*E8</f>
        <v>593135.39999999991</v>
      </c>
    </row>
    <row r="9" spans="1:6">
      <c r="A9" s="379">
        <v>2</v>
      </c>
      <c r="B9" s="379" t="s">
        <v>691</v>
      </c>
      <c r="C9" s="379" t="s">
        <v>544</v>
      </c>
      <c r="D9" s="379">
        <v>351</v>
      </c>
      <c r="E9" s="424">
        <v>375.71999999999997</v>
      </c>
      <c r="F9" s="424">
        <f t="shared" si="0"/>
        <v>131877.72</v>
      </c>
    </row>
    <row r="10" spans="1:6">
      <c r="A10" s="379">
        <v>3</v>
      </c>
      <c r="B10" s="379" t="s">
        <v>692</v>
      </c>
      <c r="C10" s="379" t="s">
        <v>544</v>
      </c>
      <c r="D10" s="423">
        <v>1899</v>
      </c>
      <c r="E10" s="424">
        <v>174.84</v>
      </c>
      <c r="F10" s="424">
        <f t="shared" si="0"/>
        <v>332021.16000000003</v>
      </c>
    </row>
    <row r="11" spans="1:6">
      <c r="A11" s="379">
        <v>4</v>
      </c>
      <c r="B11" s="379" t="s">
        <v>693</v>
      </c>
      <c r="C11" s="379" t="s">
        <v>544</v>
      </c>
      <c r="D11" s="379">
        <v>51</v>
      </c>
      <c r="E11" s="424">
        <v>204.6</v>
      </c>
      <c r="F11" s="424">
        <f t="shared" si="0"/>
        <v>10434.6</v>
      </c>
    </row>
    <row r="12" spans="1:6">
      <c r="A12" s="379">
        <v>5</v>
      </c>
      <c r="B12" s="379" t="s">
        <v>868</v>
      </c>
      <c r="C12" s="379" t="s">
        <v>544</v>
      </c>
      <c r="D12" s="379">
        <v>47</v>
      </c>
      <c r="E12" s="424">
        <v>663.4</v>
      </c>
      <c r="F12" s="424">
        <f t="shared" si="0"/>
        <v>31179.8</v>
      </c>
    </row>
    <row r="13" spans="1:6" ht="15" customHeight="1">
      <c r="A13" s="379">
        <v>6</v>
      </c>
      <c r="B13" s="379" t="s">
        <v>869</v>
      </c>
      <c r="C13" s="379" t="s">
        <v>544</v>
      </c>
      <c r="D13" s="379">
        <v>12</v>
      </c>
      <c r="E13" s="424">
        <v>856.84</v>
      </c>
      <c r="F13" s="424">
        <f t="shared" si="0"/>
        <v>10282.08</v>
      </c>
    </row>
    <row r="14" spans="1:6">
      <c r="A14" s="379">
        <v>7</v>
      </c>
      <c r="B14" s="379" t="s">
        <v>695</v>
      </c>
      <c r="C14" s="379" t="s">
        <v>544</v>
      </c>
      <c r="D14" s="379">
        <v>667</v>
      </c>
      <c r="E14" s="424">
        <v>647.28</v>
      </c>
      <c r="F14" s="424">
        <f t="shared" si="0"/>
        <v>431735.76</v>
      </c>
    </row>
    <row r="15" spans="1:6">
      <c r="A15" s="379">
        <v>8</v>
      </c>
      <c r="B15" s="379" t="s">
        <v>696</v>
      </c>
      <c r="C15" s="379" t="s">
        <v>544</v>
      </c>
      <c r="D15" s="379">
        <v>476</v>
      </c>
      <c r="E15" s="424">
        <v>647.28</v>
      </c>
      <c r="F15" s="424">
        <f t="shared" si="0"/>
        <v>308105.27999999997</v>
      </c>
    </row>
    <row r="16" spans="1:6">
      <c r="A16" s="379">
        <v>9</v>
      </c>
      <c r="B16" s="379" t="s">
        <v>939</v>
      </c>
      <c r="C16" s="379" t="s">
        <v>544</v>
      </c>
      <c r="D16" s="379">
        <v>57</v>
      </c>
      <c r="E16" s="424">
        <v>889.52640000000008</v>
      </c>
      <c r="F16" s="424">
        <f t="shared" si="0"/>
        <v>50703.004800000002</v>
      </c>
    </row>
    <row r="17" spans="1:6">
      <c r="A17" s="379">
        <v>10</v>
      </c>
      <c r="B17" s="379" t="s">
        <v>697</v>
      </c>
      <c r="C17" s="379" t="s">
        <v>544</v>
      </c>
      <c r="D17" s="379">
        <v>12</v>
      </c>
      <c r="E17" s="424">
        <v>1523.9599999999998</v>
      </c>
      <c r="F17" s="424">
        <f t="shared" si="0"/>
        <v>18287.519999999997</v>
      </c>
    </row>
    <row r="18" spans="1:6">
      <c r="A18" s="379">
        <v>11</v>
      </c>
      <c r="B18" s="379" t="s">
        <v>699</v>
      </c>
      <c r="C18" s="379" t="s">
        <v>544</v>
      </c>
      <c r="D18" s="379">
        <v>4</v>
      </c>
      <c r="E18" s="424">
        <v>512.12</v>
      </c>
      <c r="F18" s="424">
        <f t="shared" si="0"/>
        <v>2048.48</v>
      </c>
    </row>
    <row r="19" spans="1:6" ht="15" customHeight="1">
      <c r="A19" s="379">
        <v>12</v>
      </c>
      <c r="B19" s="379" t="s">
        <v>870</v>
      </c>
      <c r="C19" s="379" t="s">
        <v>544</v>
      </c>
      <c r="D19" s="379">
        <v>112</v>
      </c>
      <c r="E19" s="424">
        <v>1339.2</v>
      </c>
      <c r="F19" s="424">
        <f t="shared" si="0"/>
        <v>149990.39999999999</v>
      </c>
    </row>
    <row r="20" spans="1:6">
      <c r="A20" s="379">
        <v>13</v>
      </c>
      <c r="B20" s="379" t="s">
        <v>700</v>
      </c>
      <c r="C20" s="379" t="s">
        <v>544</v>
      </c>
      <c r="D20" s="379">
        <v>1</v>
      </c>
      <c r="E20" s="424">
        <v>3047.9199999999996</v>
      </c>
      <c r="F20" s="424">
        <f t="shared" si="0"/>
        <v>3047.9199999999996</v>
      </c>
    </row>
    <row r="21" spans="1:6">
      <c r="A21" s="379">
        <v>14</v>
      </c>
      <c r="B21" s="379" t="s">
        <v>871</v>
      </c>
      <c r="C21" s="379" t="s">
        <v>544</v>
      </c>
      <c r="D21" s="379">
        <v>3</v>
      </c>
      <c r="E21" s="424">
        <v>1633.08</v>
      </c>
      <c r="F21" s="424">
        <f t="shared" si="0"/>
        <v>4899.24</v>
      </c>
    </row>
    <row r="22" spans="1:6">
      <c r="A22" s="379">
        <v>15</v>
      </c>
      <c r="B22" s="379" t="s">
        <v>701</v>
      </c>
      <c r="C22" s="379" t="s">
        <v>544</v>
      </c>
      <c r="D22" s="423">
        <v>1159</v>
      </c>
      <c r="E22" s="424">
        <v>130.20000000000002</v>
      </c>
      <c r="F22" s="424">
        <f t="shared" si="0"/>
        <v>150901.80000000002</v>
      </c>
    </row>
    <row r="23" spans="1:6">
      <c r="A23" s="379">
        <v>16</v>
      </c>
      <c r="B23" s="379" t="s">
        <v>940</v>
      </c>
      <c r="C23" s="379" t="s">
        <v>544</v>
      </c>
      <c r="D23" s="423">
        <v>9519</v>
      </c>
      <c r="E23" s="424">
        <v>167.4</v>
      </c>
      <c r="F23" s="424">
        <f t="shared" si="0"/>
        <v>1593480.6</v>
      </c>
    </row>
    <row r="24" spans="1:6">
      <c r="A24" s="379">
        <v>17</v>
      </c>
      <c r="B24" s="379" t="s">
        <v>702</v>
      </c>
      <c r="C24" s="379" t="s">
        <v>544</v>
      </c>
      <c r="D24" s="379">
        <v>886</v>
      </c>
      <c r="E24" s="424">
        <v>126.48</v>
      </c>
      <c r="F24" s="424">
        <f t="shared" si="0"/>
        <v>112061.28</v>
      </c>
    </row>
    <row r="25" spans="1:6" ht="15" customHeight="1">
      <c r="A25" s="379">
        <v>18</v>
      </c>
      <c r="B25" s="379" t="s">
        <v>703</v>
      </c>
      <c r="C25" s="379" t="s">
        <v>544</v>
      </c>
      <c r="D25" s="379">
        <v>6</v>
      </c>
      <c r="E25" s="424">
        <v>607.6</v>
      </c>
      <c r="F25" s="424">
        <f t="shared" si="0"/>
        <v>3645.6000000000004</v>
      </c>
    </row>
    <row r="26" spans="1:6">
      <c r="A26" s="379">
        <v>19</v>
      </c>
      <c r="B26" s="379" t="s">
        <v>704</v>
      </c>
      <c r="C26" s="379" t="s">
        <v>544</v>
      </c>
      <c r="D26" s="379">
        <v>330</v>
      </c>
      <c r="E26" s="424">
        <v>148.79999999999998</v>
      </c>
      <c r="F26" s="424">
        <f t="shared" si="0"/>
        <v>49103.999999999993</v>
      </c>
    </row>
    <row r="27" spans="1:6">
      <c r="A27" s="379">
        <v>20</v>
      </c>
      <c r="B27" s="379" t="s">
        <v>705</v>
      </c>
      <c r="C27" s="379" t="s">
        <v>544</v>
      </c>
      <c r="D27" s="379">
        <v>144</v>
      </c>
      <c r="E27" s="424">
        <v>210.79999999999998</v>
      </c>
      <c r="F27" s="424">
        <f t="shared" si="0"/>
        <v>30355.199999999997</v>
      </c>
    </row>
    <row r="28" spans="1:6">
      <c r="A28" s="379">
        <v>21</v>
      </c>
      <c r="B28" s="379" t="s">
        <v>706</v>
      </c>
      <c r="C28" s="379" t="s">
        <v>544</v>
      </c>
      <c r="D28" s="379">
        <v>62</v>
      </c>
      <c r="E28" s="424">
        <v>576.6</v>
      </c>
      <c r="F28" s="424">
        <f t="shared" si="0"/>
        <v>35749.200000000004</v>
      </c>
    </row>
    <row r="29" spans="1:6">
      <c r="A29" s="379">
        <v>22</v>
      </c>
      <c r="B29" s="379" t="s">
        <v>707</v>
      </c>
      <c r="C29" s="379" t="s">
        <v>544</v>
      </c>
      <c r="D29" s="379">
        <v>503</v>
      </c>
      <c r="E29" s="424">
        <v>724.16</v>
      </c>
      <c r="F29" s="424">
        <f t="shared" si="0"/>
        <v>364252.48</v>
      </c>
    </row>
    <row r="30" spans="1:6">
      <c r="A30" s="379">
        <v>23</v>
      </c>
      <c r="B30" s="379" t="s">
        <v>873</v>
      </c>
      <c r="C30" s="379" t="s">
        <v>544</v>
      </c>
      <c r="D30" s="379">
        <v>80</v>
      </c>
      <c r="E30" s="424">
        <v>1457</v>
      </c>
      <c r="F30" s="424">
        <f t="shared" si="0"/>
        <v>116560</v>
      </c>
    </row>
    <row r="31" spans="1:6" ht="14.25" customHeight="1">
      <c r="A31" s="379">
        <v>24</v>
      </c>
      <c r="B31" s="379" t="s">
        <v>708</v>
      </c>
      <c r="C31" s="379" t="s">
        <v>544</v>
      </c>
      <c r="D31" s="379">
        <v>274</v>
      </c>
      <c r="E31" s="424">
        <v>531.96</v>
      </c>
      <c r="F31" s="424">
        <f t="shared" si="0"/>
        <v>145757.04</v>
      </c>
    </row>
    <row r="32" spans="1:6">
      <c r="A32" s="379">
        <v>25</v>
      </c>
      <c r="B32" s="379" t="s">
        <v>709</v>
      </c>
      <c r="C32" s="379" t="s">
        <v>544</v>
      </c>
      <c r="D32" s="379">
        <v>22</v>
      </c>
      <c r="E32" s="424">
        <v>1101.74</v>
      </c>
      <c r="F32" s="424">
        <f t="shared" si="0"/>
        <v>24238.28</v>
      </c>
    </row>
    <row r="33" spans="1:6">
      <c r="A33" s="379">
        <v>26</v>
      </c>
      <c r="B33" s="379" t="s">
        <v>710</v>
      </c>
      <c r="C33" s="379" t="s">
        <v>544</v>
      </c>
      <c r="D33" s="379">
        <v>333</v>
      </c>
      <c r="E33" s="424">
        <v>600.16</v>
      </c>
      <c r="F33" s="424">
        <f t="shared" si="0"/>
        <v>199853.28</v>
      </c>
    </row>
    <row r="34" spans="1:6">
      <c r="A34" s="379">
        <v>27</v>
      </c>
      <c r="B34" s="379" t="s">
        <v>711</v>
      </c>
      <c r="C34" s="379" t="s">
        <v>544</v>
      </c>
      <c r="D34" s="379">
        <v>297</v>
      </c>
      <c r="E34" s="424">
        <v>2132.7999999999997</v>
      </c>
      <c r="F34" s="424">
        <f t="shared" si="0"/>
        <v>633441.6</v>
      </c>
    </row>
    <row r="35" spans="1:6">
      <c r="A35" s="379">
        <v>28</v>
      </c>
      <c r="B35" s="379" t="s">
        <v>712</v>
      </c>
      <c r="C35" s="379" t="s">
        <v>544</v>
      </c>
      <c r="D35" s="379">
        <v>5</v>
      </c>
      <c r="E35" s="424">
        <v>1041.6000000000001</v>
      </c>
      <c r="F35" s="424">
        <f t="shared" si="0"/>
        <v>5208.0000000000009</v>
      </c>
    </row>
    <row r="36" spans="1:6">
      <c r="A36" s="379">
        <v>29</v>
      </c>
      <c r="B36" s="379" t="s">
        <v>713</v>
      </c>
      <c r="C36" s="379" t="s">
        <v>544</v>
      </c>
      <c r="D36" s="379">
        <v>16</v>
      </c>
      <c r="E36" s="424">
        <v>806</v>
      </c>
      <c r="F36" s="424">
        <f t="shared" si="0"/>
        <v>12896</v>
      </c>
    </row>
    <row r="37" spans="1:6">
      <c r="A37" s="379">
        <v>30</v>
      </c>
      <c r="B37" s="379" t="s">
        <v>941</v>
      </c>
      <c r="C37" s="379" t="s">
        <v>544</v>
      </c>
      <c r="D37" s="379">
        <v>10</v>
      </c>
      <c r="E37" s="424">
        <v>613.80000000000007</v>
      </c>
      <c r="F37" s="424">
        <f t="shared" si="0"/>
        <v>6138.0000000000009</v>
      </c>
    </row>
    <row r="38" spans="1:6">
      <c r="A38" s="379">
        <v>31</v>
      </c>
      <c r="B38" s="379" t="s">
        <v>942</v>
      </c>
      <c r="C38" s="379" t="s">
        <v>544</v>
      </c>
      <c r="D38" s="379">
        <v>30</v>
      </c>
      <c r="E38" s="424">
        <v>3958.0800000000004</v>
      </c>
      <c r="F38" s="424">
        <f t="shared" si="0"/>
        <v>118742.40000000001</v>
      </c>
    </row>
    <row r="39" spans="1:6">
      <c r="A39" s="379">
        <v>32</v>
      </c>
      <c r="B39" s="379" t="s">
        <v>943</v>
      </c>
      <c r="C39" s="379" t="s">
        <v>544</v>
      </c>
      <c r="D39" s="379">
        <v>431</v>
      </c>
      <c r="E39" s="424">
        <v>334.8</v>
      </c>
      <c r="F39" s="424">
        <f t="shared" si="0"/>
        <v>144298.80000000002</v>
      </c>
    </row>
    <row r="40" spans="1:6">
      <c r="A40" s="379">
        <v>33</v>
      </c>
      <c r="B40" s="379" t="s">
        <v>840</v>
      </c>
      <c r="C40" s="379" t="s">
        <v>544</v>
      </c>
      <c r="D40" s="379">
        <v>44</v>
      </c>
      <c r="E40" s="424">
        <v>300.08</v>
      </c>
      <c r="F40" s="424">
        <f t="shared" si="0"/>
        <v>13203.519999999999</v>
      </c>
    </row>
    <row r="41" spans="1:6">
      <c r="A41" s="379">
        <v>34</v>
      </c>
      <c r="B41" s="379" t="s">
        <v>838</v>
      </c>
      <c r="C41" s="379" t="s">
        <v>544</v>
      </c>
      <c r="D41" s="379">
        <v>375</v>
      </c>
      <c r="E41" s="424">
        <v>227.292</v>
      </c>
      <c r="F41" s="424">
        <f t="shared" si="0"/>
        <v>85234.5</v>
      </c>
    </row>
    <row r="42" spans="1:6">
      <c r="A42" s="379">
        <v>35</v>
      </c>
      <c r="B42" s="379" t="s">
        <v>874</v>
      </c>
      <c r="C42" s="379" t="s">
        <v>544</v>
      </c>
      <c r="D42" s="379">
        <v>109</v>
      </c>
      <c r="E42" s="424">
        <v>188.48</v>
      </c>
      <c r="F42" s="424">
        <f t="shared" si="0"/>
        <v>20544.32</v>
      </c>
    </row>
    <row r="43" spans="1:6">
      <c r="A43" s="379">
        <v>36</v>
      </c>
      <c r="B43" s="379" t="s">
        <v>944</v>
      </c>
      <c r="C43" s="379" t="s">
        <v>544</v>
      </c>
      <c r="D43" s="379">
        <v>301</v>
      </c>
      <c r="E43" s="424">
        <v>1683.92</v>
      </c>
      <c r="F43" s="424">
        <f t="shared" si="0"/>
        <v>506859.92000000004</v>
      </c>
    </row>
    <row r="44" spans="1:6">
      <c r="A44" s="379">
        <v>37</v>
      </c>
      <c r="B44" s="379" t="s">
        <v>875</v>
      </c>
      <c r="C44" s="379" t="s">
        <v>544</v>
      </c>
      <c r="D44" s="379">
        <v>23</v>
      </c>
      <c r="E44" s="424">
        <v>709.65199999999993</v>
      </c>
      <c r="F44" s="424">
        <f t="shared" si="0"/>
        <v>16321.995999999999</v>
      </c>
    </row>
    <row r="45" spans="1:6">
      <c r="A45" s="379">
        <v>38</v>
      </c>
      <c r="B45" s="379" t="s">
        <v>945</v>
      </c>
      <c r="C45" s="379" t="s">
        <v>544</v>
      </c>
      <c r="D45" s="379">
        <v>190</v>
      </c>
      <c r="E45" s="424">
        <v>445.036</v>
      </c>
      <c r="F45" s="424">
        <f t="shared" si="0"/>
        <v>84556.84</v>
      </c>
    </row>
    <row r="46" spans="1:6">
      <c r="A46" s="379">
        <v>39</v>
      </c>
      <c r="B46" s="379" t="s">
        <v>877</v>
      </c>
      <c r="C46" s="379" t="s">
        <v>544</v>
      </c>
      <c r="D46" s="379">
        <v>344</v>
      </c>
      <c r="E46" s="424">
        <v>520.80000000000007</v>
      </c>
      <c r="F46" s="424">
        <f t="shared" si="0"/>
        <v>179155.20000000001</v>
      </c>
    </row>
    <row r="47" spans="1:6">
      <c r="A47" s="379">
        <v>40</v>
      </c>
      <c r="B47" s="379" t="s">
        <v>878</v>
      </c>
      <c r="C47" s="379" t="s">
        <v>544</v>
      </c>
      <c r="D47" s="379">
        <v>75</v>
      </c>
      <c r="E47" s="424">
        <v>322.40000000000003</v>
      </c>
      <c r="F47" s="424">
        <f t="shared" si="0"/>
        <v>24180.000000000004</v>
      </c>
    </row>
    <row r="48" spans="1:6">
      <c r="A48" s="379">
        <v>41</v>
      </c>
      <c r="B48" s="379" t="s">
        <v>879</v>
      </c>
      <c r="C48" s="379" t="s">
        <v>544</v>
      </c>
      <c r="D48" s="379">
        <v>91</v>
      </c>
      <c r="E48" s="424">
        <v>322.40000000000003</v>
      </c>
      <c r="F48" s="424">
        <f t="shared" si="0"/>
        <v>29338.400000000001</v>
      </c>
    </row>
    <row r="49" spans="1:6">
      <c r="A49" s="379">
        <v>42</v>
      </c>
      <c r="B49" s="379" t="s">
        <v>880</v>
      </c>
      <c r="C49" s="379" t="s">
        <v>544</v>
      </c>
      <c r="D49" s="379">
        <v>210</v>
      </c>
      <c r="E49" s="424">
        <v>2108</v>
      </c>
      <c r="F49" s="424">
        <f t="shared" si="0"/>
        <v>442680</v>
      </c>
    </row>
    <row r="50" spans="1:6">
      <c r="A50" s="379">
        <v>43</v>
      </c>
      <c r="B50" s="379" t="s">
        <v>835</v>
      </c>
      <c r="C50" s="379" t="s">
        <v>544</v>
      </c>
      <c r="D50" s="423">
        <v>1037</v>
      </c>
      <c r="E50" s="424">
        <v>308.76000000000005</v>
      </c>
      <c r="F50" s="424">
        <f t="shared" si="0"/>
        <v>320184.12000000005</v>
      </c>
    </row>
    <row r="51" spans="1:6">
      <c r="A51" s="379">
        <v>44</v>
      </c>
      <c r="B51" s="379" t="s">
        <v>881</v>
      </c>
      <c r="C51" s="379" t="s">
        <v>544</v>
      </c>
      <c r="D51" s="379">
        <v>10</v>
      </c>
      <c r="E51" s="424">
        <v>558</v>
      </c>
      <c r="F51" s="424">
        <f t="shared" si="0"/>
        <v>5580</v>
      </c>
    </row>
    <row r="52" spans="1:6">
      <c r="A52" s="379">
        <v>45</v>
      </c>
      <c r="B52" s="379" t="s">
        <v>882</v>
      </c>
      <c r="C52" s="379" t="s">
        <v>544</v>
      </c>
      <c r="D52" s="379">
        <v>448</v>
      </c>
      <c r="E52" s="424">
        <v>558</v>
      </c>
      <c r="F52" s="424">
        <f t="shared" si="0"/>
        <v>249984</v>
      </c>
    </row>
    <row r="53" spans="1:6">
      <c r="A53" s="379">
        <v>46</v>
      </c>
      <c r="B53" s="379" t="s">
        <v>883</v>
      </c>
      <c r="C53" s="379" t="s">
        <v>544</v>
      </c>
      <c r="D53" s="423">
        <v>157</v>
      </c>
      <c r="E53" s="424">
        <v>558</v>
      </c>
      <c r="F53" s="424">
        <f t="shared" si="0"/>
        <v>87606</v>
      </c>
    </row>
    <row r="54" spans="1:6">
      <c r="A54" s="379">
        <v>47</v>
      </c>
      <c r="B54" s="379" t="s">
        <v>946</v>
      </c>
      <c r="C54" s="379" t="s">
        <v>544</v>
      </c>
      <c r="D54" s="379">
        <v>525</v>
      </c>
      <c r="E54" s="424">
        <v>789.88</v>
      </c>
      <c r="F54" s="424">
        <f t="shared" si="0"/>
        <v>414687</v>
      </c>
    </row>
    <row r="55" spans="1:6">
      <c r="A55" s="379">
        <v>48</v>
      </c>
      <c r="B55" s="379" t="s">
        <v>884</v>
      </c>
      <c r="C55" s="379" t="s">
        <v>544</v>
      </c>
      <c r="D55" s="379">
        <v>67</v>
      </c>
      <c r="E55" s="424">
        <v>1674</v>
      </c>
      <c r="F55" s="424">
        <f t="shared" si="0"/>
        <v>112158</v>
      </c>
    </row>
    <row r="56" spans="1:6">
      <c r="A56" s="379">
        <v>49</v>
      </c>
      <c r="B56" s="379" t="s">
        <v>836</v>
      </c>
      <c r="C56" s="379" t="s">
        <v>544</v>
      </c>
      <c r="D56" s="379">
        <v>106</v>
      </c>
      <c r="E56" s="424">
        <v>372</v>
      </c>
      <c r="F56" s="424">
        <f t="shared" si="0"/>
        <v>39432</v>
      </c>
    </row>
    <row r="57" spans="1:6">
      <c r="A57" s="379">
        <v>50</v>
      </c>
      <c r="B57" s="379" t="s">
        <v>731</v>
      </c>
      <c r="C57" s="379" t="s">
        <v>544</v>
      </c>
      <c r="D57" s="423">
        <v>4009</v>
      </c>
      <c r="E57" s="424">
        <v>749.952</v>
      </c>
      <c r="F57" s="424">
        <f t="shared" si="0"/>
        <v>3006557.568</v>
      </c>
    </row>
    <row r="58" spans="1:6">
      <c r="A58" s="379">
        <v>51</v>
      </c>
      <c r="B58" s="379" t="s">
        <v>834</v>
      </c>
      <c r="C58" s="379" t="s">
        <v>544</v>
      </c>
      <c r="D58" s="379">
        <v>723</v>
      </c>
      <c r="E58" s="424">
        <v>156.24</v>
      </c>
      <c r="F58" s="424">
        <f t="shared" si="0"/>
        <v>112961.52</v>
      </c>
    </row>
    <row r="59" spans="1:6">
      <c r="A59" s="379">
        <v>52</v>
      </c>
      <c r="B59" s="379" t="s">
        <v>833</v>
      </c>
      <c r="C59" s="379" t="s">
        <v>544</v>
      </c>
      <c r="D59" s="379">
        <v>492</v>
      </c>
      <c r="E59" s="424">
        <v>156.24</v>
      </c>
      <c r="F59" s="424">
        <f t="shared" si="0"/>
        <v>76870.080000000002</v>
      </c>
    </row>
    <row r="60" spans="1:6">
      <c r="A60" s="379">
        <v>53</v>
      </c>
      <c r="B60" s="379" t="s">
        <v>841</v>
      </c>
      <c r="C60" s="379" t="s">
        <v>544</v>
      </c>
      <c r="D60" s="379">
        <v>420</v>
      </c>
      <c r="E60" s="424">
        <v>351.54</v>
      </c>
      <c r="F60" s="424">
        <f t="shared" si="0"/>
        <v>147646.80000000002</v>
      </c>
    </row>
    <row r="61" spans="1:6">
      <c r="A61" s="379">
        <v>54</v>
      </c>
      <c r="B61" s="379" t="s">
        <v>947</v>
      </c>
      <c r="C61" s="379" t="s">
        <v>544</v>
      </c>
      <c r="D61" s="379">
        <v>40</v>
      </c>
      <c r="E61" s="424">
        <v>2976</v>
      </c>
      <c r="F61" s="424">
        <f t="shared" si="0"/>
        <v>119040</v>
      </c>
    </row>
    <row r="62" spans="1:6">
      <c r="A62" s="379">
        <v>55</v>
      </c>
      <c r="B62" s="379" t="s">
        <v>885</v>
      </c>
      <c r="C62" s="379" t="s">
        <v>544</v>
      </c>
      <c r="D62" s="379">
        <v>4</v>
      </c>
      <c r="E62" s="424">
        <v>357.12</v>
      </c>
      <c r="F62" s="424">
        <f t="shared" si="0"/>
        <v>1428.48</v>
      </c>
    </row>
    <row r="63" spans="1:6">
      <c r="A63" s="379">
        <v>56</v>
      </c>
      <c r="B63" s="379" t="s">
        <v>886</v>
      </c>
      <c r="C63" s="379" t="s">
        <v>544</v>
      </c>
      <c r="D63" s="379">
        <v>60</v>
      </c>
      <c r="E63" s="424">
        <v>1707.48</v>
      </c>
      <c r="F63" s="424">
        <f t="shared" si="0"/>
        <v>102448.8</v>
      </c>
    </row>
    <row r="64" spans="1:6">
      <c r="A64" s="379">
        <v>57</v>
      </c>
      <c r="B64" s="379" t="s">
        <v>887</v>
      </c>
      <c r="C64" s="379" t="s">
        <v>544</v>
      </c>
      <c r="D64" s="379">
        <v>17</v>
      </c>
      <c r="E64" s="424">
        <v>334.8</v>
      </c>
      <c r="F64" s="424">
        <f t="shared" si="0"/>
        <v>5691.6</v>
      </c>
    </row>
    <row r="65" spans="1:6">
      <c r="A65" s="379">
        <v>58</v>
      </c>
      <c r="B65" s="379" t="s">
        <v>888</v>
      </c>
      <c r="C65" s="379" t="s">
        <v>544</v>
      </c>
      <c r="D65" s="379">
        <v>405</v>
      </c>
      <c r="E65" s="424">
        <v>793.6</v>
      </c>
      <c r="F65" s="424">
        <f t="shared" si="0"/>
        <v>321408</v>
      </c>
    </row>
    <row r="66" spans="1:6">
      <c r="A66" s="379">
        <v>59</v>
      </c>
      <c r="B66" s="379" t="s">
        <v>889</v>
      </c>
      <c r="C66" s="379" t="s">
        <v>544</v>
      </c>
      <c r="D66" s="379">
        <v>42</v>
      </c>
      <c r="E66" s="424">
        <v>789.88</v>
      </c>
      <c r="F66" s="424">
        <f t="shared" si="0"/>
        <v>33174.959999999999</v>
      </c>
    </row>
    <row r="67" spans="1:6">
      <c r="A67" s="379">
        <v>60</v>
      </c>
      <c r="B67" s="379" t="s">
        <v>948</v>
      </c>
      <c r="C67" s="379" t="s">
        <v>544</v>
      </c>
      <c r="D67" s="379">
        <v>388</v>
      </c>
      <c r="E67" s="424">
        <v>370.76000000000005</v>
      </c>
      <c r="F67" s="424">
        <f t="shared" si="0"/>
        <v>143854.88</v>
      </c>
    </row>
    <row r="68" spans="1:6">
      <c r="A68" s="379">
        <v>61</v>
      </c>
      <c r="B68" s="379" t="s">
        <v>839</v>
      </c>
      <c r="C68" s="379" t="s">
        <v>544</v>
      </c>
      <c r="D68" s="379">
        <v>215</v>
      </c>
      <c r="E68" s="424">
        <v>370.76000000000005</v>
      </c>
      <c r="F68" s="424">
        <f t="shared" si="0"/>
        <v>79713.400000000009</v>
      </c>
    </row>
    <row r="69" spans="1:6">
      <c r="A69" s="379">
        <v>62</v>
      </c>
      <c r="B69" s="379" t="s">
        <v>949</v>
      </c>
      <c r="C69" s="379" t="s">
        <v>544</v>
      </c>
      <c r="D69" s="423">
        <v>1024</v>
      </c>
      <c r="E69" s="424">
        <v>297.59999999999997</v>
      </c>
      <c r="F69" s="424">
        <f t="shared" si="0"/>
        <v>304742.39999999997</v>
      </c>
    </row>
    <row r="70" spans="1:6">
      <c r="A70" s="379">
        <v>63</v>
      </c>
      <c r="B70" s="379" t="s">
        <v>890</v>
      </c>
      <c r="C70" s="379" t="s">
        <v>544</v>
      </c>
      <c r="D70" s="379">
        <v>10</v>
      </c>
      <c r="E70" s="424">
        <v>1111.0400000000002</v>
      </c>
      <c r="F70" s="424">
        <f t="shared" si="0"/>
        <v>11110.400000000001</v>
      </c>
    </row>
    <row r="71" spans="1:6">
      <c r="A71" s="379">
        <v>64</v>
      </c>
      <c r="B71" s="379" t="s">
        <v>891</v>
      </c>
      <c r="C71" s="379" t="s">
        <v>544</v>
      </c>
      <c r="D71" s="423">
        <v>2432</v>
      </c>
      <c r="E71" s="424">
        <v>1116</v>
      </c>
      <c r="F71" s="424">
        <f t="shared" si="0"/>
        <v>2714112</v>
      </c>
    </row>
    <row r="72" spans="1:6">
      <c r="A72" s="379">
        <v>65</v>
      </c>
      <c r="B72" s="379" t="s">
        <v>892</v>
      </c>
      <c r="C72" s="379" t="s">
        <v>544</v>
      </c>
      <c r="D72" s="379">
        <v>536</v>
      </c>
      <c r="E72" s="424">
        <v>1165.6000000000001</v>
      </c>
      <c r="F72" s="424">
        <f t="shared" ref="F72:F135" si="1">+D72*E72</f>
        <v>624761.60000000009</v>
      </c>
    </row>
    <row r="73" spans="1:6">
      <c r="A73" s="379">
        <v>66</v>
      </c>
      <c r="B73" s="379" t="s">
        <v>893</v>
      </c>
      <c r="C73" s="379" t="s">
        <v>544</v>
      </c>
      <c r="D73" s="379">
        <v>400</v>
      </c>
      <c r="E73" s="424">
        <v>1323.08</v>
      </c>
      <c r="F73" s="424">
        <f t="shared" si="1"/>
        <v>529232</v>
      </c>
    </row>
    <row r="74" spans="1:6">
      <c r="A74" s="379">
        <v>67</v>
      </c>
      <c r="B74" s="379" t="s">
        <v>837</v>
      </c>
      <c r="C74" s="379" t="s">
        <v>544</v>
      </c>
      <c r="D74" s="379">
        <v>9</v>
      </c>
      <c r="E74" s="424">
        <v>711.76</v>
      </c>
      <c r="F74" s="424">
        <f t="shared" si="1"/>
        <v>6405.84</v>
      </c>
    </row>
    <row r="75" spans="1:6">
      <c r="A75" s="379">
        <v>68</v>
      </c>
      <c r="B75" s="379" t="s">
        <v>894</v>
      </c>
      <c r="C75" s="379" t="s">
        <v>544</v>
      </c>
      <c r="D75" s="379">
        <v>141</v>
      </c>
      <c r="E75" s="424">
        <v>1513.172</v>
      </c>
      <c r="F75" s="424">
        <f t="shared" si="1"/>
        <v>213357.25200000001</v>
      </c>
    </row>
    <row r="76" spans="1:6">
      <c r="A76" s="379">
        <v>69</v>
      </c>
      <c r="B76" s="379" t="s">
        <v>895</v>
      </c>
      <c r="C76" s="379" t="s">
        <v>544</v>
      </c>
      <c r="D76" s="379">
        <v>14</v>
      </c>
      <c r="E76" s="424">
        <v>1513.172</v>
      </c>
      <c r="F76" s="424">
        <f t="shared" si="1"/>
        <v>21184.407999999999</v>
      </c>
    </row>
    <row r="77" spans="1:6">
      <c r="A77" s="379">
        <v>70</v>
      </c>
      <c r="B77" s="379" t="s">
        <v>896</v>
      </c>
      <c r="C77" s="379" t="s">
        <v>544</v>
      </c>
      <c r="D77" s="379">
        <v>28</v>
      </c>
      <c r="E77" s="424">
        <v>819.51599999999996</v>
      </c>
      <c r="F77" s="424">
        <f t="shared" si="1"/>
        <v>22946.448</v>
      </c>
    </row>
    <row r="78" spans="1:6">
      <c r="A78" s="379">
        <v>71</v>
      </c>
      <c r="B78" s="379" t="s">
        <v>950</v>
      </c>
      <c r="C78" s="379" t="s">
        <v>544</v>
      </c>
      <c r="D78" s="379">
        <v>3</v>
      </c>
      <c r="E78" s="424">
        <v>15451.887999999999</v>
      </c>
      <c r="F78" s="424">
        <f t="shared" si="1"/>
        <v>46355.663999999997</v>
      </c>
    </row>
    <row r="79" spans="1:6">
      <c r="A79" s="379">
        <v>72</v>
      </c>
      <c r="B79" s="379" t="s">
        <v>897</v>
      </c>
      <c r="C79" s="379" t="s">
        <v>544</v>
      </c>
      <c r="D79" s="379">
        <v>36</v>
      </c>
      <c r="E79" s="424">
        <v>288.3</v>
      </c>
      <c r="F79" s="424">
        <f t="shared" si="1"/>
        <v>10378.800000000001</v>
      </c>
    </row>
    <row r="80" spans="1:6">
      <c r="A80" s="379">
        <v>73</v>
      </c>
      <c r="B80" s="379" t="s">
        <v>898</v>
      </c>
      <c r="C80" s="379" t="s">
        <v>544</v>
      </c>
      <c r="D80" s="379">
        <v>256</v>
      </c>
      <c r="E80" s="424">
        <v>854.36</v>
      </c>
      <c r="F80" s="424">
        <f t="shared" si="1"/>
        <v>218716.16</v>
      </c>
    </row>
    <row r="81" spans="1:6">
      <c r="A81" s="379">
        <v>74</v>
      </c>
      <c r="B81" s="379" t="s">
        <v>951</v>
      </c>
      <c r="C81" s="379" t="s">
        <v>544</v>
      </c>
      <c r="D81" s="379">
        <v>270</v>
      </c>
      <c r="E81" s="424">
        <v>2976</v>
      </c>
      <c r="F81" s="424">
        <f t="shared" si="1"/>
        <v>803520</v>
      </c>
    </row>
    <row r="82" spans="1:6">
      <c r="A82" s="379">
        <v>75</v>
      </c>
      <c r="B82" s="379" t="s">
        <v>952</v>
      </c>
      <c r="C82" s="379" t="s">
        <v>544</v>
      </c>
      <c r="D82" s="379">
        <v>120</v>
      </c>
      <c r="E82" s="424">
        <v>1488</v>
      </c>
      <c r="F82" s="424">
        <f t="shared" si="1"/>
        <v>178560</v>
      </c>
    </row>
    <row r="83" spans="1:6">
      <c r="A83" s="379">
        <v>76</v>
      </c>
      <c r="B83" s="379" t="s">
        <v>953</v>
      </c>
      <c r="C83" s="379" t="s">
        <v>544</v>
      </c>
      <c r="D83" s="379">
        <v>117</v>
      </c>
      <c r="E83" s="424">
        <v>3214.0800000000004</v>
      </c>
      <c r="F83" s="424">
        <f t="shared" si="1"/>
        <v>376047.36000000004</v>
      </c>
    </row>
    <row r="84" spans="1:6">
      <c r="A84" s="379">
        <v>77</v>
      </c>
      <c r="B84" s="379" t="s">
        <v>954</v>
      </c>
      <c r="C84" s="379" t="s">
        <v>544</v>
      </c>
      <c r="D84" s="379">
        <v>136</v>
      </c>
      <c r="E84" s="424">
        <v>4404.4800000000005</v>
      </c>
      <c r="F84" s="424">
        <f t="shared" si="1"/>
        <v>599009.28000000003</v>
      </c>
    </row>
    <row r="85" spans="1:6">
      <c r="A85" s="379">
        <v>78</v>
      </c>
      <c r="B85" s="379" t="s">
        <v>900</v>
      </c>
      <c r="C85" s="379" t="s">
        <v>544</v>
      </c>
      <c r="D85" s="379">
        <v>151</v>
      </c>
      <c r="E85" s="424">
        <v>2952.44</v>
      </c>
      <c r="F85" s="424">
        <f t="shared" si="1"/>
        <v>445818.44</v>
      </c>
    </row>
    <row r="86" spans="1:6">
      <c r="A86" s="379">
        <v>79</v>
      </c>
      <c r="B86" s="379" t="s">
        <v>901</v>
      </c>
      <c r="C86" s="379" t="s">
        <v>544</v>
      </c>
      <c r="D86" s="379">
        <v>277</v>
      </c>
      <c r="E86" s="424">
        <v>634.88</v>
      </c>
      <c r="F86" s="424">
        <f t="shared" si="1"/>
        <v>175861.76000000001</v>
      </c>
    </row>
    <row r="87" spans="1:6">
      <c r="A87" s="379">
        <v>80</v>
      </c>
      <c r="B87" s="379" t="s">
        <v>955</v>
      </c>
      <c r="C87" s="379" t="s">
        <v>544</v>
      </c>
      <c r="D87" s="379">
        <v>392</v>
      </c>
      <c r="E87" s="424">
        <v>781.19999999999993</v>
      </c>
      <c r="F87" s="424">
        <f t="shared" si="1"/>
        <v>306230.39999999997</v>
      </c>
    </row>
    <row r="88" spans="1:6">
      <c r="A88" s="379">
        <v>81</v>
      </c>
      <c r="B88" s="379" t="s">
        <v>902</v>
      </c>
      <c r="C88" s="379" t="s">
        <v>544</v>
      </c>
      <c r="D88" s="379">
        <v>74</v>
      </c>
      <c r="E88" s="424">
        <v>3720</v>
      </c>
      <c r="F88" s="424">
        <f t="shared" si="1"/>
        <v>275280</v>
      </c>
    </row>
    <row r="89" spans="1:6">
      <c r="A89" s="379">
        <v>82</v>
      </c>
      <c r="B89" s="379" t="s">
        <v>903</v>
      </c>
      <c r="C89" s="379" t="s">
        <v>544</v>
      </c>
      <c r="D89" s="379">
        <v>631</v>
      </c>
      <c r="E89" s="424">
        <v>589</v>
      </c>
      <c r="F89" s="424">
        <f t="shared" si="1"/>
        <v>371659</v>
      </c>
    </row>
    <row r="90" spans="1:6">
      <c r="A90" s="379">
        <v>83</v>
      </c>
      <c r="B90" s="379" t="s">
        <v>842</v>
      </c>
      <c r="C90" s="379" t="s">
        <v>544</v>
      </c>
      <c r="D90" s="379">
        <v>23</v>
      </c>
      <c r="E90" s="424">
        <v>3224</v>
      </c>
      <c r="F90" s="424">
        <f t="shared" si="1"/>
        <v>74152</v>
      </c>
    </row>
    <row r="91" spans="1:6" ht="15">
      <c r="A91" s="379">
        <v>84</v>
      </c>
      <c r="B91" s="379" t="s">
        <v>956</v>
      </c>
      <c r="C91" s="379" t="s">
        <v>544</v>
      </c>
      <c r="D91" s="425">
        <v>1</v>
      </c>
      <c r="E91" s="424">
        <v>16120</v>
      </c>
      <c r="F91" s="424">
        <f t="shared" si="1"/>
        <v>16120</v>
      </c>
    </row>
    <row r="92" spans="1:6">
      <c r="A92" s="379">
        <v>85</v>
      </c>
      <c r="B92" s="379" t="s">
        <v>957</v>
      </c>
      <c r="C92" s="379" t="s">
        <v>544</v>
      </c>
      <c r="D92" s="379">
        <v>4</v>
      </c>
      <c r="E92" s="424">
        <v>1475.6000000000001</v>
      </c>
      <c r="F92" s="424">
        <f t="shared" si="1"/>
        <v>5902.4000000000005</v>
      </c>
    </row>
    <row r="93" spans="1:6">
      <c r="A93" s="379">
        <v>86</v>
      </c>
      <c r="B93" s="379" t="s">
        <v>958</v>
      </c>
      <c r="C93" s="379" t="s">
        <v>544</v>
      </c>
      <c r="D93" s="379">
        <v>157</v>
      </c>
      <c r="E93" s="424">
        <v>712.19399999999996</v>
      </c>
      <c r="F93" s="424">
        <f t="shared" si="1"/>
        <v>111814.458</v>
      </c>
    </row>
    <row r="94" spans="1:6">
      <c r="A94" s="379">
        <v>87</v>
      </c>
      <c r="B94" s="379" t="s">
        <v>904</v>
      </c>
      <c r="C94" s="379" t="s">
        <v>544</v>
      </c>
      <c r="D94" s="379">
        <v>190</v>
      </c>
      <c r="E94" s="424">
        <v>1506.3519999999999</v>
      </c>
      <c r="F94" s="424">
        <f t="shared" si="1"/>
        <v>286206.87999999995</v>
      </c>
    </row>
    <row r="95" spans="1:6">
      <c r="A95" s="379">
        <v>88</v>
      </c>
      <c r="B95" s="379" t="s">
        <v>959</v>
      </c>
      <c r="C95" s="379" t="s">
        <v>544</v>
      </c>
      <c r="D95" s="379">
        <v>13</v>
      </c>
      <c r="E95" s="424">
        <v>328.59999999999997</v>
      </c>
      <c r="F95" s="424">
        <f t="shared" si="1"/>
        <v>4271.7999999999993</v>
      </c>
    </row>
    <row r="96" spans="1:6">
      <c r="A96" s="379">
        <v>89</v>
      </c>
      <c r="B96" s="379" t="s">
        <v>960</v>
      </c>
      <c r="C96" s="379" t="s">
        <v>544</v>
      </c>
      <c r="D96" s="379">
        <v>52</v>
      </c>
      <c r="E96" s="424">
        <v>1233.8</v>
      </c>
      <c r="F96" s="424">
        <f t="shared" si="1"/>
        <v>64157.599999999999</v>
      </c>
    </row>
    <row r="97" spans="1:6">
      <c r="A97" s="379">
        <v>90</v>
      </c>
      <c r="B97" s="379" t="s">
        <v>961</v>
      </c>
      <c r="C97" s="379" t="s">
        <v>544</v>
      </c>
      <c r="D97" s="379">
        <v>7</v>
      </c>
      <c r="E97" s="424">
        <v>1438.3999999999999</v>
      </c>
      <c r="F97" s="424">
        <f t="shared" si="1"/>
        <v>10068.799999999999</v>
      </c>
    </row>
    <row r="98" spans="1:6">
      <c r="A98" s="379">
        <v>91</v>
      </c>
      <c r="B98" s="379" t="s">
        <v>962</v>
      </c>
      <c r="C98" s="379" t="s">
        <v>544</v>
      </c>
      <c r="D98" s="379">
        <v>38</v>
      </c>
      <c r="E98" s="424">
        <v>1140.8</v>
      </c>
      <c r="F98" s="424">
        <f t="shared" si="1"/>
        <v>43350.400000000001</v>
      </c>
    </row>
    <row r="99" spans="1:6">
      <c r="A99" s="379">
        <v>92</v>
      </c>
      <c r="B99" s="379" t="s">
        <v>963</v>
      </c>
      <c r="C99" s="379" t="s">
        <v>544</v>
      </c>
      <c r="D99" s="379">
        <v>21</v>
      </c>
      <c r="E99" s="424">
        <v>2170</v>
      </c>
      <c r="F99" s="424">
        <f t="shared" si="1"/>
        <v>45570</v>
      </c>
    </row>
    <row r="100" spans="1:6">
      <c r="A100" s="379">
        <v>93</v>
      </c>
      <c r="B100" s="379" t="s">
        <v>964</v>
      </c>
      <c r="C100" s="379" t="s">
        <v>544</v>
      </c>
      <c r="D100" s="379">
        <v>10</v>
      </c>
      <c r="E100" s="424">
        <v>713</v>
      </c>
      <c r="F100" s="424">
        <f t="shared" si="1"/>
        <v>7130</v>
      </c>
    </row>
    <row r="101" spans="1:6">
      <c r="A101" s="379">
        <v>94</v>
      </c>
      <c r="B101" s="379" t="s">
        <v>965</v>
      </c>
      <c r="C101" s="379" t="s">
        <v>544</v>
      </c>
      <c r="D101" s="379">
        <v>5</v>
      </c>
      <c r="E101" s="424">
        <v>4811.2</v>
      </c>
      <c r="F101" s="424">
        <f t="shared" si="1"/>
        <v>24056</v>
      </c>
    </row>
    <row r="102" spans="1:6">
      <c r="A102" s="379">
        <v>95</v>
      </c>
      <c r="B102" s="379" t="s">
        <v>966</v>
      </c>
      <c r="C102" s="379" t="s">
        <v>544</v>
      </c>
      <c r="D102" s="379">
        <v>20</v>
      </c>
      <c r="E102" s="424">
        <v>3848.96</v>
      </c>
      <c r="F102" s="424">
        <f t="shared" si="1"/>
        <v>76979.199999999997</v>
      </c>
    </row>
    <row r="103" spans="1:6">
      <c r="A103" s="379">
        <v>96</v>
      </c>
      <c r="B103" s="379" t="s">
        <v>967</v>
      </c>
      <c r="C103" s="379" t="s">
        <v>544</v>
      </c>
      <c r="D103" s="379">
        <v>22</v>
      </c>
      <c r="E103" s="424">
        <v>806</v>
      </c>
      <c r="F103" s="424">
        <f t="shared" si="1"/>
        <v>17732</v>
      </c>
    </row>
    <row r="104" spans="1:6">
      <c r="A104" s="379">
        <v>97</v>
      </c>
      <c r="B104" s="379" t="s">
        <v>968</v>
      </c>
      <c r="C104" s="379" t="s">
        <v>544</v>
      </c>
      <c r="D104" s="379">
        <v>164</v>
      </c>
      <c r="E104" s="424">
        <v>409.2</v>
      </c>
      <c r="F104" s="424">
        <f t="shared" si="1"/>
        <v>67108.800000000003</v>
      </c>
    </row>
    <row r="105" spans="1:6">
      <c r="A105" s="379">
        <v>98</v>
      </c>
      <c r="B105" s="379" t="s">
        <v>969</v>
      </c>
      <c r="C105" s="379" t="s">
        <v>544</v>
      </c>
      <c r="D105" s="379">
        <v>69</v>
      </c>
      <c r="E105" s="424">
        <v>1240.992</v>
      </c>
      <c r="F105" s="424">
        <f t="shared" si="1"/>
        <v>85628.448000000004</v>
      </c>
    </row>
    <row r="106" spans="1:6">
      <c r="A106" s="379">
        <v>99</v>
      </c>
      <c r="B106" s="379" t="s">
        <v>970</v>
      </c>
      <c r="C106" s="379" t="s">
        <v>544</v>
      </c>
      <c r="D106" s="379">
        <v>97</v>
      </c>
      <c r="E106" s="424">
        <v>2380.7999999999997</v>
      </c>
      <c r="F106" s="424">
        <f t="shared" si="1"/>
        <v>230937.59999999998</v>
      </c>
    </row>
    <row r="107" spans="1:6">
      <c r="A107" s="379">
        <v>100</v>
      </c>
      <c r="B107" s="379" t="s">
        <v>971</v>
      </c>
      <c r="C107" s="379" t="s">
        <v>544</v>
      </c>
      <c r="D107" s="379">
        <v>4</v>
      </c>
      <c r="E107" s="424">
        <v>5329.5199999999995</v>
      </c>
      <c r="F107" s="424">
        <f t="shared" si="1"/>
        <v>21318.079999999998</v>
      </c>
    </row>
    <row r="108" spans="1:6">
      <c r="A108" s="379">
        <v>101</v>
      </c>
      <c r="B108" s="379" t="s">
        <v>972</v>
      </c>
      <c r="C108" s="379" t="s">
        <v>544</v>
      </c>
      <c r="D108" s="379">
        <v>13</v>
      </c>
      <c r="E108" s="424">
        <v>2153.88</v>
      </c>
      <c r="F108" s="424">
        <f t="shared" si="1"/>
        <v>28000.440000000002</v>
      </c>
    </row>
    <row r="109" spans="1:6">
      <c r="A109" s="379">
        <v>102</v>
      </c>
      <c r="B109" s="379" t="s">
        <v>973</v>
      </c>
      <c r="C109" s="379" t="s">
        <v>544</v>
      </c>
      <c r="D109" s="379">
        <v>3</v>
      </c>
      <c r="E109" s="424">
        <v>5102.5999999999995</v>
      </c>
      <c r="F109" s="424">
        <f t="shared" si="1"/>
        <v>15307.8</v>
      </c>
    </row>
    <row r="110" spans="1:6">
      <c r="A110" s="379">
        <v>103</v>
      </c>
      <c r="B110" s="379" t="s">
        <v>974</v>
      </c>
      <c r="C110" s="379" t="s">
        <v>544</v>
      </c>
      <c r="D110" s="379">
        <v>341</v>
      </c>
      <c r="E110" s="424">
        <v>823.36</v>
      </c>
      <c r="F110" s="424">
        <f t="shared" si="1"/>
        <v>280765.76</v>
      </c>
    </row>
    <row r="111" spans="1:6">
      <c r="A111" s="379">
        <v>104</v>
      </c>
      <c r="B111" s="379" t="s">
        <v>975</v>
      </c>
      <c r="C111" s="379" t="s">
        <v>544</v>
      </c>
      <c r="D111" s="379">
        <v>11</v>
      </c>
      <c r="E111" s="424">
        <v>1984</v>
      </c>
      <c r="F111" s="424">
        <f t="shared" si="1"/>
        <v>21824</v>
      </c>
    </row>
    <row r="112" spans="1:6">
      <c r="A112" s="379">
        <v>105</v>
      </c>
      <c r="B112" s="379" t="s">
        <v>976</v>
      </c>
      <c r="C112" s="379" t="s">
        <v>544</v>
      </c>
      <c r="D112" s="379">
        <v>360</v>
      </c>
      <c r="E112" s="424">
        <v>942.4</v>
      </c>
      <c r="F112" s="424">
        <f t="shared" si="1"/>
        <v>339264</v>
      </c>
    </row>
    <row r="113" spans="1:6">
      <c r="A113" s="379">
        <v>106</v>
      </c>
      <c r="B113" s="379" t="s">
        <v>977</v>
      </c>
      <c r="C113" s="379" t="s">
        <v>544</v>
      </c>
      <c r="D113" s="379">
        <v>100</v>
      </c>
      <c r="E113" s="424">
        <v>2015</v>
      </c>
      <c r="F113" s="424">
        <f t="shared" si="1"/>
        <v>201500</v>
      </c>
    </row>
    <row r="114" spans="1:6">
      <c r="A114" s="379">
        <v>107</v>
      </c>
      <c r="B114" s="379" t="s">
        <v>978</v>
      </c>
      <c r="C114" s="379" t="s">
        <v>544</v>
      </c>
      <c r="D114" s="379">
        <v>135</v>
      </c>
      <c r="E114" s="424">
        <v>448.88</v>
      </c>
      <c r="F114" s="424">
        <f t="shared" si="1"/>
        <v>60598.8</v>
      </c>
    </row>
    <row r="115" spans="1:6">
      <c r="A115" s="379">
        <v>108</v>
      </c>
      <c r="B115" s="379" t="s">
        <v>979</v>
      </c>
      <c r="C115" s="379" t="s">
        <v>544</v>
      </c>
      <c r="D115" s="379">
        <v>95</v>
      </c>
      <c r="E115" s="424">
        <v>682</v>
      </c>
      <c r="F115" s="424">
        <f t="shared" si="1"/>
        <v>64790</v>
      </c>
    </row>
    <row r="116" spans="1:6">
      <c r="A116" s="379">
        <v>109</v>
      </c>
      <c r="B116" s="379" t="s">
        <v>980</v>
      </c>
      <c r="C116" s="379" t="s">
        <v>544</v>
      </c>
      <c r="D116" s="379">
        <v>47</v>
      </c>
      <c r="E116" s="424">
        <v>682</v>
      </c>
      <c r="F116" s="424">
        <f t="shared" si="1"/>
        <v>32054</v>
      </c>
    </row>
    <row r="117" spans="1:6">
      <c r="A117" s="379">
        <v>110</v>
      </c>
      <c r="B117" s="379" t="s">
        <v>981</v>
      </c>
      <c r="C117" s="379" t="s">
        <v>544</v>
      </c>
      <c r="D117" s="379">
        <v>27</v>
      </c>
      <c r="E117" s="424">
        <v>682</v>
      </c>
      <c r="F117" s="424">
        <f t="shared" si="1"/>
        <v>18414</v>
      </c>
    </row>
    <row r="118" spans="1:6">
      <c r="A118" s="379">
        <v>111</v>
      </c>
      <c r="B118" s="379" t="s">
        <v>982</v>
      </c>
      <c r="C118" s="379" t="s">
        <v>544</v>
      </c>
      <c r="D118" s="379">
        <v>44</v>
      </c>
      <c r="E118" s="424">
        <v>682</v>
      </c>
      <c r="F118" s="424">
        <f t="shared" si="1"/>
        <v>30008</v>
      </c>
    </row>
    <row r="119" spans="1:6">
      <c r="A119" s="379">
        <v>112</v>
      </c>
      <c r="B119" s="379" t="s">
        <v>983</v>
      </c>
      <c r="C119" s="379" t="s">
        <v>544</v>
      </c>
      <c r="D119" s="379">
        <v>74</v>
      </c>
      <c r="E119" s="424">
        <v>105.39999999999999</v>
      </c>
      <c r="F119" s="424">
        <f t="shared" si="1"/>
        <v>7799.5999999999995</v>
      </c>
    </row>
    <row r="120" spans="1:6">
      <c r="A120" s="379">
        <v>113</v>
      </c>
      <c r="B120" s="379" t="s">
        <v>984</v>
      </c>
      <c r="C120" s="379" t="s">
        <v>544</v>
      </c>
      <c r="D120" s="379">
        <v>2</v>
      </c>
      <c r="E120" s="424">
        <v>2356</v>
      </c>
      <c r="F120" s="424">
        <f t="shared" si="1"/>
        <v>4712</v>
      </c>
    </row>
    <row r="121" spans="1:6">
      <c r="A121" s="379">
        <v>114</v>
      </c>
      <c r="B121" s="379" t="s">
        <v>985</v>
      </c>
      <c r="C121" s="379" t="s">
        <v>544</v>
      </c>
      <c r="D121" s="379">
        <v>45</v>
      </c>
      <c r="E121" s="424">
        <v>1776.92</v>
      </c>
      <c r="F121" s="424">
        <f t="shared" si="1"/>
        <v>79961.400000000009</v>
      </c>
    </row>
    <row r="122" spans="1:6">
      <c r="A122" s="379">
        <v>115</v>
      </c>
      <c r="B122" s="379" t="s">
        <v>986</v>
      </c>
      <c r="C122" s="379" t="s">
        <v>544</v>
      </c>
      <c r="D122" s="379">
        <v>50</v>
      </c>
      <c r="E122" s="424">
        <v>2411.7999999999997</v>
      </c>
      <c r="F122" s="424">
        <f t="shared" si="1"/>
        <v>120589.99999999999</v>
      </c>
    </row>
    <row r="123" spans="1:6">
      <c r="A123" s="379">
        <v>116</v>
      </c>
      <c r="B123" s="379" t="s">
        <v>987</v>
      </c>
      <c r="C123" s="379" t="s">
        <v>544</v>
      </c>
      <c r="D123" s="379">
        <v>31</v>
      </c>
      <c r="E123" s="424">
        <v>3825.4</v>
      </c>
      <c r="F123" s="424">
        <f t="shared" si="1"/>
        <v>118587.40000000001</v>
      </c>
    </row>
    <row r="124" spans="1:6">
      <c r="A124" s="379">
        <v>117</v>
      </c>
      <c r="B124" s="379" t="s">
        <v>988</v>
      </c>
      <c r="C124" s="379" t="s">
        <v>544</v>
      </c>
      <c r="D124" s="379">
        <v>2</v>
      </c>
      <c r="E124" s="424">
        <v>8303.0399999999991</v>
      </c>
      <c r="F124" s="424">
        <f t="shared" si="1"/>
        <v>16606.079999999998</v>
      </c>
    </row>
    <row r="125" spans="1:6">
      <c r="A125" s="379">
        <v>118</v>
      </c>
      <c r="B125" s="379" t="s">
        <v>989</v>
      </c>
      <c r="C125" s="379" t="s">
        <v>544</v>
      </c>
      <c r="D125" s="379">
        <v>4</v>
      </c>
      <c r="E125" s="424">
        <v>24663.600000000002</v>
      </c>
      <c r="F125" s="424">
        <f t="shared" si="1"/>
        <v>98654.400000000009</v>
      </c>
    </row>
    <row r="126" spans="1:6">
      <c r="A126" s="379">
        <v>119</v>
      </c>
      <c r="B126" s="379" t="s">
        <v>990</v>
      </c>
      <c r="C126" s="379" t="s">
        <v>544</v>
      </c>
      <c r="D126" s="379">
        <v>256</v>
      </c>
      <c r="E126" s="424">
        <v>2617.64</v>
      </c>
      <c r="F126" s="424">
        <f t="shared" si="1"/>
        <v>670115.83999999997</v>
      </c>
    </row>
    <row r="127" spans="1:6">
      <c r="A127" s="379">
        <v>120</v>
      </c>
      <c r="B127" s="379" t="s">
        <v>991</v>
      </c>
      <c r="C127" s="379" t="s">
        <v>544</v>
      </c>
      <c r="D127" s="379">
        <v>88</v>
      </c>
      <c r="E127" s="424">
        <v>2741.64</v>
      </c>
      <c r="F127" s="424">
        <f t="shared" si="1"/>
        <v>241264.31999999998</v>
      </c>
    </row>
    <row r="128" spans="1:6">
      <c r="A128" s="379">
        <v>121</v>
      </c>
      <c r="B128" s="379" t="s">
        <v>992</v>
      </c>
      <c r="C128" s="379" t="s">
        <v>544</v>
      </c>
      <c r="D128" s="379">
        <v>4</v>
      </c>
      <c r="E128" s="424">
        <v>3224</v>
      </c>
      <c r="F128" s="424">
        <f t="shared" si="1"/>
        <v>12896</v>
      </c>
    </row>
    <row r="129" spans="1:6">
      <c r="A129" s="379">
        <v>122</v>
      </c>
      <c r="B129" s="379" t="s">
        <v>993</v>
      </c>
      <c r="C129" s="379" t="s">
        <v>544</v>
      </c>
      <c r="D129" s="379">
        <v>12</v>
      </c>
      <c r="E129" s="424">
        <v>3348</v>
      </c>
      <c r="F129" s="424">
        <f t="shared" si="1"/>
        <v>40176</v>
      </c>
    </row>
    <row r="130" spans="1:6">
      <c r="A130" s="379">
        <v>123</v>
      </c>
      <c r="B130" s="379" t="s">
        <v>994</v>
      </c>
      <c r="C130" s="379" t="s">
        <v>544</v>
      </c>
      <c r="D130" s="379">
        <v>19</v>
      </c>
      <c r="E130" s="424">
        <v>3540.2000000000003</v>
      </c>
      <c r="F130" s="424">
        <f t="shared" si="1"/>
        <v>67263.8</v>
      </c>
    </row>
    <row r="131" spans="1:6">
      <c r="A131" s="379">
        <v>124</v>
      </c>
      <c r="B131" s="379" t="s">
        <v>995</v>
      </c>
      <c r="C131" s="379" t="s">
        <v>544</v>
      </c>
      <c r="D131" s="379">
        <v>8</v>
      </c>
      <c r="E131" s="424">
        <v>6343.8399999999992</v>
      </c>
      <c r="F131" s="424">
        <f t="shared" si="1"/>
        <v>50750.719999999994</v>
      </c>
    </row>
    <row r="132" spans="1:6">
      <c r="A132" s="379">
        <v>125</v>
      </c>
      <c r="B132" s="379" t="s">
        <v>996</v>
      </c>
      <c r="C132" s="379" t="s">
        <v>544</v>
      </c>
      <c r="D132" s="379">
        <v>21</v>
      </c>
      <c r="E132" s="424">
        <v>3118.2031999999999</v>
      </c>
      <c r="F132" s="424">
        <f t="shared" si="1"/>
        <v>65482.267200000002</v>
      </c>
    </row>
    <row r="133" spans="1:6">
      <c r="A133" s="379">
        <v>126</v>
      </c>
      <c r="B133" s="379" t="s">
        <v>997</v>
      </c>
      <c r="C133" s="379" t="s">
        <v>544</v>
      </c>
      <c r="D133" s="379">
        <v>49</v>
      </c>
      <c r="E133" s="424">
        <v>1785.6000000000001</v>
      </c>
      <c r="F133" s="424">
        <f t="shared" si="1"/>
        <v>87494.400000000009</v>
      </c>
    </row>
    <row r="134" spans="1:6">
      <c r="A134" s="379">
        <v>127</v>
      </c>
      <c r="B134" s="379" t="s">
        <v>998</v>
      </c>
      <c r="C134" s="379" t="s">
        <v>544</v>
      </c>
      <c r="D134" s="379">
        <v>121</v>
      </c>
      <c r="E134" s="424">
        <v>297.59999999999997</v>
      </c>
      <c r="F134" s="424">
        <f t="shared" si="1"/>
        <v>36009.599999999999</v>
      </c>
    </row>
    <row r="135" spans="1:6">
      <c r="A135" s="379">
        <v>128</v>
      </c>
      <c r="B135" s="379" t="s">
        <v>999</v>
      </c>
      <c r="C135" s="379" t="s">
        <v>544</v>
      </c>
      <c r="D135" s="379">
        <v>5</v>
      </c>
      <c r="E135" s="424">
        <v>297.59999999999997</v>
      </c>
      <c r="F135" s="424">
        <f t="shared" si="1"/>
        <v>1487.9999999999998</v>
      </c>
    </row>
    <row r="136" spans="1:6">
      <c r="A136" s="379">
        <v>129</v>
      </c>
      <c r="B136" s="379" t="s">
        <v>1000</v>
      </c>
      <c r="C136" s="379" t="s">
        <v>544</v>
      </c>
      <c r="D136" s="379">
        <v>56</v>
      </c>
      <c r="E136" s="424">
        <v>297.59999999999997</v>
      </c>
      <c r="F136" s="424">
        <f t="shared" ref="F136:F199" si="2">+D136*E136</f>
        <v>16665.599999999999</v>
      </c>
    </row>
    <row r="137" spans="1:6">
      <c r="A137" s="379">
        <v>130</v>
      </c>
      <c r="B137" s="379" t="s">
        <v>1001</v>
      </c>
      <c r="C137" s="379" t="s">
        <v>544</v>
      </c>
      <c r="D137" s="379">
        <v>123</v>
      </c>
      <c r="E137" s="424">
        <v>520.80000000000007</v>
      </c>
      <c r="F137" s="424">
        <f t="shared" si="2"/>
        <v>64058.400000000009</v>
      </c>
    </row>
    <row r="138" spans="1:6">
      <c r="A138" s="379">
        <v>131</v>
      </c>
      <c r="B138" s="379" t="s">
        <v>1002</v>
      </c>
      <c r="C138" s="379" t="s">
        <v>544</v>
      </c>
      <c r="D138" s="379">
        <v>105</v>
      </c>
      <c r="E138" s="424">
        <v>347.2</v>
      </c>
      <c r="F138" s="424">
        <f t="shared" si="2"/>
        <v>36456</v>
      </c>
    </row>
    <row r="139" spans="1:6">
      <c r="A139" s="379">
        <v>132</v>
      </c>
      <c r="B139" s="379" t="s">
        <v>1003</v>
      </c>
      <c r="C139" s="379" t="s">
        <v>544</v>
      </c>
      <c r="D139" s="379">
        <v>427</v>
      </c>
      <c r="E139" s="424">
        <v>217.24799999999999</v>
      </c>
      <c r="F139" s="424">
        <f t="shared" si="2"/>
        <v>92764.895999999993</v>
      </c>
    </row>
    <row r="140" spans="1:6">
      <c r="A140" s="379">
        <v>133</v>
      </c>
      <c r="B140" s="379" t="s">
        <v>1004</v>
      </c>
      <c r="C140" s="379" t="s">
        <v>544</v>
      </c>
      <c r="D140" s="379">
        <v>265</v>
      </c>
      <c r="E140" s="424">
        <v>217.24799999999999</v>
      </c>
      <c r="F140" s="424">
        <f t="shared" si="2"/>
        <v>57570.719999999994</v>
      </c>
    </row>
    <row r="141" spans="1:6">
      <c r="A141" s="379">
        <v>134</v>
      </c>
      <c r="B141" s="379" t="s">
        <v>1005</v>
      </c>
      <c r="C141" s="379" t="s">
        <v>544</v>
      </c>
      <c r="D141" s="379">
        <v>50</v>
      </c>
      <c r="E141" s="424">
        <v>1590.3</v>
      </c>
      <c r="F141" s="424">
        <f t="shared" si="2"/>
        <v>79515</v>
      </c>
    </row>
    <row r="142" spans="1:6">
      <c r="A142" s="379">
        <v>135</v>
      </c>
      <c r="B142" s="379" t="s">
        <v>1006</v>
      </c>
      <c r="C142" s="379" t="s">
        <v>544</v>
      </c>
      <c r="D142" s="379">
        <v>180</v>
      </c>
      <c r="E142" s="424">
        <v>1151.9599999999998</v>
      </c>
      <c r="F142" s="424">
        <f t="shared" si="2"/>
        <v>207352.79999999996</v>
      </c>
    </row>
    <row r="143" spans="1:6">
      <c r="A143" s="379">
        <v>136</v>
      </c>
      <c r="B143" s="379" t="s">
        <v>1007</v>
      </c>
      <c r="C143" s="379" t="s">
        <v>544</v>
      </c>
      <c r="D143" s="379">
        <v>16</v>
      </c>
      <c r="E143" s="424">
        <v>910.65600000000006</v>
      </c>
      <c r="F143" s="424">
        <f t="shared" si="2"/>
        <v>14570.496000000001</v>
      </c>
    </row>
    <row r="144" spans="1:6">
      <c r="A144" s="379">
        <v>137</v>
      </c>
      <c r="B144" s="379" t="s">
        <v>1008</v>
      </c>
      <c r="C144" s="379" t="s">
        <v>544</v>
      </c>
      <c r="D144" s="379">
        <v>153</v>
      </c>
      <c r="E144" s="424">
        <v>1066.3999999999999</v>
      </c>
      <c r="F144" s="424">
        <f t="shared" si="2"/>
        <v>163159.19999999998</v>
      </c>
    </row>
    <row r="145" spans="1:6">
      <c r="A145" s="379">
        <v>138</v>
      </c>
      <c r="B145" s="379" t="s">
        <v>1009</v>
      </c>
      <c r="C145" s="379" t="s">
        <v>544</v>
      </c>
      <c r="D145" s="379">
        <v>76</v>
      </c>
      <c r="E145" s="424">
        <v>1612</v>
      </c>
      <c r="F145" s="424">
        <f t="shared" si="2"/>
        <v>122512</v>
      </c>
    </row>
    <row r="146" spans="1:6">
      <c r="A146" s="379">
        <v>139</v>
      </c>
      <c r="B146" s="379" t="s">
        <v>1010</v>
      </c>
      <c r="C146" s="379" t="s">
        <v>544</v>
      </c>
      <c r="D146" s="379">
        <v>61</v>
      </c>
      <c r="E146" s="424">
        <v>868</v>
      </c>
      <c r="F146" s="424">
        <f t="shared" si="2"/>
        <v>52948</v>
      </c>
    </row>
    <row r="147" spans="1:6">
      <c r="A147" s="379">
        <v>140</v>
      </c>
      <c r="B147" s="379" t="s">
        <v>1011</v>
      </c>
      <c r="C147" s="379" t="s">
        <v>544</v>
      </c>
      <c r="D147" s="379">
        <v>46</v>
      </c>
      <c r="E147" s="424">
        <v>508.4</v>
      </c>
      <c r="F147" s="424">
        <f t="shared" si="2"/>
        <v>23386.399999999998</v>
      </c>
    </row>
    <row r="148" spans="1:6">
      <c r="A148" s="379">
        <v>141</v>
      </c>
      <c r="B148" s="379" t="s">
        <v>1012</v>
      </c>
      <c r="C148" s="379" t="s">
        <v>544</v>
      </c>
      <c r="D148" s="379">
        <v>57</v>
      </c>
      <c r="E148" s="424">
        <v>806</v>
      </c>
      <c r="F148" s="424">
        <f t="shared" si="2"/>
        <v>45942</v>
      </c>
    </row>
    <row r="149" spans="1:6">
      <c r="A149" s="379">
        <v>142</v>
      </c>
      <c r="B149" s="379" t="s">
        <v>1013</v>
      </c>
      <c r="C149" s="379" t="s">
        <v>544</v>
      </c>
      <c r="D149" s="379">
        <v>48</v>
      </c>
      <c r="E149" s="424">
        <v>504.06000000000006</v>
      </c>
      <c r="F149" s="424">
        <f t="shared" si="2"/>
        <v>24194.880000000005</v>
      </c>
    </row>
    <row r="150" spans="1:6">
      <c r="A150" s="379">
        <v>143</v>
      </c>
      <c r="B150" s="379" t="s">
        <v>1014</v>
      </c>
      <c r="C150" s="379" t="s">
        <v>544</v>
      </c>
      <c r="D150" s="379">
        <v>48</v>
      </c>
      <c r="E150" s="424">
        <v>806</v>
      </c>
      <c r="F150" s="424">
        <f t="shared" si="2"/>
        <v>38688</v>
      </c>
    </row>
    <row r="151" spans="1:6">
      <c r="A151" s="379">
        <v>144</v>
      </c>
      <c r="B151" s="379" t="s">
        <v>1015</v>
      </c>
      <c r="C151" s="379" t="s">
        <v>544</v>
      </c>
      <c r="D151" s="379">
        <v>5</v>
      </c>
      <c r="E151" s="424">
        <v>186</v>
      </c>
      <c r="F151" s="424">
        <f t="shared" si="2"/>
        <v>930</v>
      </c>
    </row>
    <row r="152" spans="1:6">
      <c r="A152" s="379">
        <v>145</v>
      </c>
      <c r="B152" s="379" t="s">
        <v>814</v>
      </c>
      <c r="C152" s="379" t="s">
        <v>544</v>
      </c>
      <c r="D152" s="423">
        <v>3720</v>
      </c>
      <c r="E152" s="424">
        <v>39.68</v>
      </c>
      <c r="F152" s="424">
        <f t="shared" si="2"/>
        <v>147609.60000000001</v>
      </c>
    </row>
    <row r="153" spans="1:6">
      <c r="A153" s="379">
        <v>146</v>
      </c>
      <c r="B153" s="379" t="s">
        <v>818</v>
      </c>
      <c r="C153" s="379" t="s">
        <v>544</v>
      </c>
      <c r="D153" s="423">
        <v>27242</v>
      </c>
      <c r="E153" s="424">
        <v>53.32</v>
      </c>
      <c r="F153" s="424">
        <f t="shared" si="2"/>
        <v>1452543.44</v>
      </c>
    </row>
    <row r="154" spans="1:6">
      <c r="A154" s="379">
        <v>147</v>
      </c>
      <c r="B154" s="379" t="s">
        <v>819</v>
      </c>
      <c r="C154" s="379" t="s">
        <v>544</v>
      </c>
      <c r="D154" s="423">
        <v>5136</v>
      </c>
      <c r="E154" s="424">
        <v>35.96</v>
      </c>
      <c r="F154" s="424">
        <f t="shared" si="2"/>
        <v>184690.56</v>
      </c>
    </row>
    <row r="155" spans="1:6">
      <c r="A155" s="379">
        <v>148</v>
      </c>
      <c r="B155" s="379" t="s">
        <v>1016</v>
      </c>
      <c r="C155" s="379" t="s">
        <v>544</v>
      </c>
      <c r="D155" s="423">
        <v>1398</v>
      </c>
      <c r="E155" s="424">
        <v>37.199999999999996</v>
      </c>
      <c r="F155" s="424">
        <f t="shared" si="2"/>
        <v>52005.599999999991</v>
      </c>
    </row>
    <row r="156" spans="1:6">
      <c r="A156" s="379">
        <v>149</v>
      </c>
      <c r="B156" s="379" t="s">
        <v>1017</v>
      </c>
      <c r="C156" s="379" t="s">
        <v>544</v>
      </c>
      <c r="D156" s="423">
        <v>1098</v>
      </c>
      <c r="E156" s="424">
        <v>37.199999999999996</v>
      </c>
      <c r="F156" s="424">
        <f t="shared" si="2"/>
        <v>40845.599999999999</v>
      </c>
    </row>
    <row r="157" spans="1:6" ht="15">
      <c r="A157" s="379">
        <v>150</v>
      </c>
      <c r="B157" s="426" t="s">
        <v>1018</v>
      </c>
      <c r="C157" s="379" t="s">
        <v>544</v>
      </c>
      <c r="D157" s="379">
        <v>3690</v>
      </c>
      <c r="E157" s="424">
        <v>168.64000000000001</v>
      </c>
      <c r="F157" s="424">
        <f t="shared" si="2"/>
        <v>622281.60000000009</v>
      </c>
    </row>
    <row r="158" spans="1:6">
      <c r="A158" s="379">
        <v>151</v>
      </c>
      <c r="B158" s="379" t="s">
        <v>658</v>
      </c>
      <c r="C158" s="379" t="s">
        <v>544</v>
      </c>
      <c r="D158" s="379">
        <v>7</v>
      </c>
      <c r="E158" s="424">
        <v>477.40000000000003</v>
      </c>
      <c r="F158" s="424">
        <f t="shared" si="2"/>
        <v>3341.8</v>
      </c>
    </row>
    <row r="159" spans="1:6">
      <c r="A159" s="379">
        <v>152</v>
      </c>
      <c r="B159" s="379" t="s">
        <v>1019</v>
      </c>
      <c r="C159" s="379" t="s">
        <v>820</v>
      </c>
      <c r="D159" s="379">
        <v>122</v>
      </c>
      <c r="E159" s="424">
        <v>218.24</v>
      </c>
      <c r="F159" s="424">
        <f t="shared" si="2"/>
        <v>26625.280000000002</v>
      </c>
    </row>
    <row r="160" spans="1:6">
      <c r="A160" s="379">
        <v>153</v>
      </c>
      <c r="B160" s="379" t="s">
        <v>659</v>
      </c>
      <c r="C160" s="379" t="s">
        <v>822</v>
      </c>
      <c r="D160" s="379">
        <v>85</v>
      </c>
      <c r="E160" s="424">
        <v>669.6</v>
      </c>
      <c r="F160" s="424">
        <f t="shared" si="2"/>
        <v>56916</v>
      </c>
    </row>
    <row r="161" spans="1:6" ht="15">
      <c r="A161" s="379">
        <v>154</v>
      </c>
      <c r="B161" s="426" t="s">
        <v>1020</v>
      </c>
      <c r="C161" s="379" t="s">
        <v>821</v>
      </c>
      <c r="D161" s="379">
        <v>2702</v>
      </c>
      <c r="E161" s="424">
        <v>210.79999999999998</v>
      </c>
      <c r="F161" s="424">
        <f t="shared" si="2"/>
        <v>569581.6</v>
      </c>
    </row>
    <row r="162" spans="1:6">
      <c r="A162" s="379">
        <v>155</v>
      </c>
      <c r="B162" s="379" t="s">
        <v>1021</v>
      </c>
      <c r="C162" s="379" t="s">
        <v>820</v>
      </c>
      <c r="D162" s="379">
        <v>169</v>
      </c>
      <c r="E162" s="424">
        <v>223.20000000000002</v>
      </c>
      <c r="F162" s="424">
        <f t="shared" si="2"/>
        <v>37720.800000000003</v>
      </c>
    </row>
    <row r="163" spans="1:6">
      <c r="A163" s="379">
        <v>156</v>
      </c>
      <c r="B163" s="379" t="s">
        <v>660</v>
      </c>
      <c r="C163" s="379" t="s">
        <v>544</v>
      </c>
      <c r="D163" s="379">
        <v>5</v>
      </c>
      <c r="E163" s="424">
        <v>7440</v>
      </c>
      <c r="F163" s="424">
        <f t="shared" si="2"/>
        <v>37200</v>
      </c>
    </row>
    <row r="164" spans="1:6">
      <c r="A164" s="379">
        <v>157</v>
      </c>
      <c r="B164" s="379" t="s">
        <v>661</v>
      </c>
      <c r="C164" s="379" t="s">
        <v>820</v>
      </c>
      <c r="D164" s="379">
        <v>61</v>
      </c>
      <c r="E164" s="424">
        <v>607.6</v>
      </c>
      <c r="F164" s="424">
        <f t="shared" si="2"/>
        <v>37063.599999999999</v>
      </c>
    </row>
    <row r="165" spans="1:6">
      <c r="A165" s="379">
        <v>158</v>
      </c>
      <c r="B165" s="379" t="s">
        <v>662</v>
      </c>
      <c r="C165" s="379" t="s">
        <v>820</v>
      </c>
      <c r="D165" s="379">
        <v>116</v>
      </c>
      <c r="E165" s="424">
        <v>322.40000000000003</v>
      </c>
      <c r="F165" s="424">
        <f t="shared" si="2"/>
        <v>37398.400000000001</v>
      </c>
    </row>
    <row r="166" spans="1:6">
      <c r="A166" s="379">
        <v>159</v>
      </c>
      <c r="B166" s="379" t="s">
        <v>663</v>
      </c>
      <c r="C166" s="379" t="s">
        <v>820</v>
      </c>
      <c r="D166" s="379">
        <v>20</v>
      </c>
      <c r="E166" s="424">
        <v>558</v>
      </c>
      <c r="F166" s="424">
        <f t="shared" si="2"/>
        <v>11160</v>
      </c>
    </row>
    <row r="167" spans="1:6">
      <c r="A167" s="379">
        <v>160</v>
      </c>
      <c r="B167" s="379" t="s">
        <v>664</v>
      </c>
      <c r="C167" s="379" t="s">
        <v>820</v>
      </c>
      <c r="D167" s="379">
        <v>89</v>
      </c>
      <c r="E167" s="424">
        <v>436.48</v>
      </c>
      <c r="F167" s="424">
        <f t="shared" si="2"/>
        <v>38846.720000000001</v>
      </c>
    </row>
    <row r="168" spans="1:6">
      <c r="A168" s="379">
        <v>161</v>
      </c>
      <c r="B168" s="379" t="s">
        <v>665</v>
      </c>
      <c r="C168" s="379" t="s">
        <v>821</v>
      </c>
      <c r="D168" s="379">
        <v>51</v>
      </c>
      <c r="E168" s="424">
        <v>300.08</v>
      </c>
      <c r="F168" s="424">
        <f t="shared" si="2"/>
        <v>15304.08</v>
      </c>
    </row>
    <row r="169" spans="1:6">
      <c r="A169" s="379">
        <v>162</v>
      </c>
      <c r="B169" s="379" t="s">
        <v>666</v>
      </c>
      <c r="C169" s="379" t="s">
        <v>821</v>
      </c>
      <c r="D169" s="379">
        <v>2</v>
      </c>
      <c r="E169" s="424">
        <v>396.8</v>
      </c>
      <c r="F169" s="424">
        <f t="shared" si="2"/>
        <v>793.6</v>
      </c>
    </row>
    <row r="170" spans="1:6">
      <c r="A170" s="379">
        <v>163</v>
      </c>
      <c r="B170" s="379" t="s">
        <v>667</v>
      </c>
      <c r="C170" s="379" t="s">
        <v>822</v>
      </c>
      <c r="D170" s="379">
        <v>46</v>
      </c>
      <c r="E170" s="424">
        <v>367.04</v>
      </c>
      <c r="F170" s="424">
        <f t="shared" si="2"/>
        <v>16883.84</v>
      </c>
    </row>
    <row r="171" spans="1:6">
      <c r="A171" s="379">
        <v>164</v>
      </c>
      <c r="B171" s="379" t="s">
        <v>668</v>
      </c>
      <c r="C171" s="379" t="s">
        <v>822</v>
      </c>
      <c r="D171" s="379">
        <v>112</v>
      </c>
      <c r="E171" s="424">
        <v>434</v>
      </c>
      <c r="F171" s="424">
        <f t="shared" si="2"/>
        <v>48608</v>
      </c>
    </row>
    <row r="172" spans="1:6">
      <c r="A172" s="379">
        <v>165</v>
      </c>
      <c r="B172" s="379" t="s">
        <v>669</v>
      </c>
      <c r="C172" s="379" t="s">
        <v>822</v>
      </c>
      <c r="D172" s="379">
        <v>131</v>
      </c>
      <c r="E172" s="424">
        <v>421.59999999999997</v>
      </c>
      <c r="F172" s="424">
        <f t="shared" si="2"/>
        <v>55229.599999999999</v>
      </c>
    </row>
    <row r="173" spans="1:6">
      <c r="A173" s="379">
        <v>166</v>
      </c>
      <c r="B173" s="379" t="s">
        <v>670</v>
      </c>
      <c r="C173" s="379" t="s">
        <v>822</v>
      </c>
      <c r="D173" s="379">
        <v>81</v>
      </c>
      <c r="E173" s="424">
        <v>409.2</v>
      </c>
      <c r="F173" s="424">
        <f t="shared" si="2"/>
        <v>33145.199999999997</v>
      </c>
    </row>
    <row r="174" spans="1:6">
      <c r="A174" s="379">
        <v>167</v>
      </c>
      <c r="B174" s="379" t="s">
        <v>671</v>
      </c>
      <c r="C174" s="379" t="s">
        <v>822</v>
      </c>
      <c r="D174" s="379">
        <v>73</v>
      </c>
      <c r="E174" s="424">
        <v>421.59999999999997</v>
      </c>
      <c r="F174" s="424">
        <f t="shared" si="2"/>
        <v>30776.799999999999</v>
      </c>
    </row>
    <row r="175" spans="1:6">
      <c r="A175" s="379">
        <v>168</v>
      </c>
      <c r="B175" s="379" t="s">
        <v>672</v>
      </c>
      <c r="C175" s="379" t="s">
        <v>823</v>
      </c>
      <c r="D175" s="379">
        <v>57</v>
      </c>
      <c r="E175" s="424">
        <v>369.52</v>
      </c>
      <c r="F175" s="424">
        <f t="shared" si="2"/>
        <v>21062.639999999999</v>
      </c>
    </row>
    <row r="176" spans="1:6">
      <c r="A176" s="379">
        <v>169</v>
      </c>
      <c r="B176" s="379" t="s">
        <v>824</v>
      </c>
      <c r="C176" s="379" t="s">
        <v>544</v>
      </c>
      <c r="D176" s="379">
        <v>3</v>
      </c>
      <c r="E176" s="424">
        <v>1066.3999999999999</v>
      </c>
      <c r="F176" s="424">
        <f t="shared" si="2"/>
        <v>3199.2</v>
      </c>
    </row>
    <row r="177" spans="1:6">
      <c r="A177" s="379">
        <v>170</v>
      </c>
      <c r="B177" s="379" t="s">
        <v>1022</v>
      </c>
      <c r="C177" s="379" t="s">
        <v>820</v>
      </c>
      <c r="D177" s="379">
        <v>20</v>
      </c>
      <c r="E177" s="424">
        <v>471.2</v>
      </c>
      <c r="F177" s="424">
        <f t="shared" si="2"/>
        <v>9424</v>
      </c>
    </row>
    <row r="178" spans="1:6">
      <c r="A178" s="379">
        <v>171</v>
      </c>
      <c r="B178" s="379" t="s">
        <v>1022</v>
      </c>
      <c r="C178" s="379" t="s">
        <v>820</v>
      </c>
      <c r="D178" s="379">
        <v>43</v>
      </c>
      <c r="E178" s="424">
        <v>1302</v>
      </c>
      <c r="F178" s="424">
        <f t="shared" si="2"/>
        <v>55986</v>
      </c>
    </row>
    <row r="179" spans="1:6">
      <c r="A179" s="379">
        <v>172</v>
      </c>
      <c r="B179" s="379" t="s">
        <v>673</v>
      </c>
      <c r="C179" s="379" t="s">
        <v>544</v>
      </c>
      <c r="D179" s="379">
        <v>31</v>
      </c>
      <c r="E179" s="424">
        <v>942.4</v>
      </c>
      <c r="F179" s="424">
        <f t="shared" si="2"/>
        <v>29214.399999999998</v>
      </c>
    </row>
    <row r="180" spans="1:6">
      <c r="A180" s="379">
        <v>173</v>
      </c>
      <c r="B180" s="379" t="s">
        <v>1023</v>
      </c>
      <c r="C180" s="379" t="s">
        <v>820</v>
      </c>
      <c r="D180" s="379">
        <v>53</v>
      </c>
      <c r="E180" s="424">
        <v>1054</v>
      </c>
      <c r="F180" s="424">
        <f t="shared" si="2"/>
        <v>55862</v>
      </c>
    </row>
    <row r="181" spans="1:6">
      <c r="A181" s="379">
        <v>174</v>
      </c>
      <c r="B181" s="379" t="s">
        <v>1024</v>
      </c>
      <c r="C181" s="379" t="s">
        <v>820</v>
      </c>
      <c r="D181" s="379">
        <v>33</v>
      </c>
      <c r="E181" s="424">
        <v>855.6</v>
      </c>
      <c r="F181" s="424">
        <f t="shared" si="2"/>
        <v>28234.799999999999</v>
      </c>
    </row>
    <row r="182" spans="1:6">
      <c r="A182" s="379">
        <v>175</v>
      </c>
      <c r="B182" s="379" t="s">
        <v>1025</v>
      </c>
      <c r="C182" s="379" t="s">
        <v>820</v>
      </c>
      <c r="D182" s="379">
        <v>11</v>
      </c>
      <c r="E182" s="424">
        <v>979.6</v>
      </c>
      <c r="F182" s="424">
        <f t="shared" si="2"/>
        <v>10775.6</v>
      </c>
    </row>
    <row r="183" spans="1:6">
      <c r="A183" s="379">
        <v>176</v>
      </c>
      <c r="B183" s="379" t="s">
        <v>1026</v>
      </c>
      <c r="C183" s="379" t="s">
        <v>820</v>
      </c>
      <c r="D183" s="379">
        <v>36</v>
      </c>
      <c r="E183" s="424">
        <v>806</v>
      </c>
      <c r="F183" s="424">
        <f t="shared" si="2"/>
        <v>29016</v>
      </c>
    </row>
    <row r="184" spans="1:6">
      <c r="A184" s="379">
        <v>177</v>
      </c>
      <c r="B184" s="379" t="s">
        <v>1027</v>
      </c>
      <c r="C184" s="379" t="s">
        <v>822</v>
      </c>
      <c r="D184" s="379">
        <v>15</v>
      </c>
      <c r="E184" s="424">
        <v>744</v>
      </c>
      <c r="F184" s="424">
        <f t="shared" si="2"/>
        <v>11160</v>
      </c>
    </row>
    <row r="185" spans="1:6">
      <c r="A185" s="379">
        <v>178</v>
      </c>
      <c r="B185" s="379" t="s">
        <v>1028</v>
      </c>
      <c r="C185" s="379" t="s">
        <v>544</v>
      </c>
      <c r="D185" s="379">
        <v>88</v>
      </c>
      <c r="E185" s="424">
        <v>744</v>
      </c>
      <c r="F185" s="424">
        <f t="shared" si="2"/>
        <v>65472</v>
      </c>
    </row>
    <row r="186" spans="1:6">
      <c r="A186" s="379">
        <v>179</v>
      </c>
      <c r="B186" s="379" t="s">
        <v>1029</v>
      </c>
      <c r="C186" s="379" t="s">
        <v>826</v>
      </c>
      <c r="D186" s="379">
        <v>1</v>
      </c>
      <c r="E186" s="424">
        <v>2976</v>
      </c>
      <c r="F186" s="424">
        <f t="shared" si="2"/>
        <v>2976</v>
      </c>
    </row>
    <row r="187" spans="1:6">
      <c r="A187" s="379">
        <v>180</v>
      </c>
      <c r="B187" s="379" t="s">
        <v>1030</v>
      </c>
      <c r="C187" s="379" t="s">
        <v>820</v>
      </c>
      <c r="D187" s="379">
        <v>44</v>
      </c>
      <c r="E187" s="424">
        <v>339.76000000000005</v>
      </c>
      <c r="F187" s="424">
        <f t="shared" si="2"/>
        <v>14949.440000000002</v>
      </c>
    </row>
    <row r="188" spans="1:6">
      <c r="A188" s="379">
        <v>181</v>
      </c>
      <c r="B188" s="379" t="s">
        <v>1023</v>
      </c>
      <c r="C188" s="379" t="s">
        <v>820</v>
      </c>
      <c r="D188" s="379">
        <v>80</v>
      </c>
      <c r="E188" s="424">
        <v>384.40000000000003</v>
      </c>
      <c r="F188" s="424">
        <f t="shared" si="2"/>
        <v>30752.000000000004</v>
      </c>
    </row>
    <row r="189" spans="1:6">
      <c r="A189" s="379">
        <v>182</v>
      </c>
      <c r="B189" s="379" t="s">
        <v>1024</v>
      </c>
      <c r="C189" s="379" t="s">
        <v>820</v>
      </c>
      <c r="D189" s="379">
        <v>73</v>
      </c>
      <c r="E189" s="424">
        <v>322.40000000000003</v>
      </c>
      <c r="F189" s="424">
        <f t="shared" si="2"/>
        <v>23535.200000000001</v>
      </c>
    </row>
    <row r="190" spans="1:6">
      <c r="A190" s="379">
        <v>183</v>
      </c>
      <c r="B190" s="379" t="s">
        <v>1025</v>
      </c>
      <c r="C190" s="379" t="s">
        <v>820</v>
      </c>
      <c r="D190" s="379">
        <v>28</v>
      </c>
      <c r="E190" s="424">
        <v>358.36</v>
      </c>
      <c r="F190" s="424">
        <f t="shared" si="2"/>
        <v>10034.08</v>
      </c>
    </row>
    <row r="191" spans="1:6">
      <c r="A191" s="379">
        <v>184</v>
      </c>
      <c r="B191" s="379" t="s">
        <v>1026</v>
      </c>
      <c r="C191" s="379" t="s">
        <v>820</v>
      </c>
      <c r="D191" s="379">
        <v>77</v>
      </c>
      <c r="E191" s="424">
        <v>322.40000000000003</v>
      </c>
      <c r="F191" s="424">
        <f t="shared" si="2"/>
        <v>24824.800000000003</v>
      </c>
    </row>
    <row r="192" spans="1:6">
      <c r="A192" s="379">
        <v>185</v>
      </c>
      <c r="B192" s="379" t="s">
        <v>1027</v>
      </c>
      <c r="C192" s="379" t="s">
        <v>822</v>
      </c>
      <c r="D192" s="379">
        <v>41</v>
      </c>
      <c r="E192" s="424">
        <v>558</v>
      </c>
      <c r="F192" s="424">
        <f t="shared" si="2"/>
        <v>22878</v>
      </c>
    </row>
    <row r="193" spans="1:6">
      <c r="A193" s="379">
        <v>186</v>
      </c>
      <c r="B193" s="379" t="s">
        <v>1031</v>
      </c>
      <c r="C193" s="379" t="s">
        <v>822</v>
      </c>
      <c r="D193" s="379">
        <v>25</v>
      </c>
      <c r="E193" s="424">
        <v>489.8</v>
      </c>
      <c r="F193" s="424">
        <f t="shared" si="2"/>
        <v>12245</v>
      </c>
    </row>
    <row r="194" spans="1:6">
      <c r="A194" s="379">
        <v>187</v>
      </c>
      <c r="B194" s="379" t="s">
        <v>1032</v>
      </c>
      <c r="C194" s="379" t="s">
        <v>822</v>
      </c>
      <c r="D194" s="379">
        <v>72</v>
      </c>
      <c r="E194" s="424">
        <v>489.8</v>
      </c>
      <c r="F194" s="424">
        <f t="shared" si="2"/>
        <v>35265.599999999999</v>
      </c>
    </row>
    <row r="195" spans="1:6">
      <c r="A195" s="379">
        <v>188</v>
      </c>
      <c r="B195" s="379" t="s">
        <v>674</v>
      </c>
      <c r="C195" s="379" t="s">
        <v>820</v>
      </c>
      <c r="D195" s="379">
        <v>19</v>
      </c>
      <c r="E195" s="424">
        <v>682</v>
      </c>
      <c r="F195" s="424">
        <f t="shared" si="2"/>
        <v>12958</v>
      </c>
    </row>
    <row r="196" spans="1:6">
      <c r="A196" s="379">
        <v>189</v>
      </c>
      <c r="B196" s="379" t="s">
        <v>675</v>
      </c>
      <c r="C196" s="379" t="s">
        <v>827</v>
      </c>
      <c r="D196" s="379">
        <v>14</v>
      </c>
      <c r="E196" s="424">
        <v>843.19999999999993</v>
      </c>
      <c r="F196" s="424">
        <f t="shared" si="2"/>
        <v>11804.8</v>
      </c>
    </row>
    <row r="197" spans="1:6">
      <c r="A197" s="379">
        <v>190</v>
      </c>
      <c r="B197" s="379" t="s">
        <v>676</v>
      </c>
      <c r="C197" s="379" t="s">
        <v>820</v>
      </c>
      <c r="D197" s="379">
        <v>5</v>
      </c>
      <c r="E197" s="424">
        <v>504.68000000000006</v>
      </c>
      <c r="F197" s="424">
        <f t="shared" si="2"/>
        <v>2523.4000000000005</v>
      </c>
    </row>
    <row r="198" spans="1:6">
      <c r="A198" s="379">
        <v>191</v>
      </c>
      <c r="B198" s="379" t="s">
        <v>677</v>
      </c>
      <c r="C198" s="379" t="s">
        <v>827</v>
      </c>
      <c r="D198" s="379">
        <v>4</v>
      </c>
      <c r="E198" s="424">
        <v>855.6</v>
      </c>
      <c r="F198" s="424">
        <f t="shared" si="2"/>
        <v>3422.4</v>
      </c>
    </row>
    <row r="199" spans="1:6">
      <c r="A199" s="379">
        <v>192</v>
      </c>
      <c r="B199" s="379" t="s">
        <v>678</v>
      </c>
      <c r="C199" s="379" t="s">
        <v>820</v>
      </c>
      <c r="D199" s="379">
        <v>8</v>
      </c>
      <c r="E199" s="424">
        <v>868</v>
      </c>
      <c r="F199" s="424">
        <f t="shared" si="2"/>
        <v>6944</v>
      </c>
    </row>
    <row r="200" spans="1:6">
      <c r="A200" s="379">
        <v>193</v>
      </c>
      <c r="B200" s="379" t="s">
        <v>828</v>
      </c>
      <c r="C200" s="379" t="s">
        <v>544</v>
      </c>
      <c r="D200" s="379">
        <v>7</v>
      </c>
      <c r="E200" s="424">
        <v>353.40000000000003</v>
      </c>
      <c r="F200" s="424">
        <f t="shared" ref="F200:F263" si="3">+D200*E200</f>
        <v>2473.8000000000002</v>
      </c>
    </row>
    <row r="201" spans="1:6">
      <c r="A201" s="379">
        <v>194</v>
      </c>
      <c r="B201" s="379" t="s">
        <v>829</v>
      </c>
      <c r="C201" s="379" t="s">
        <v>544</v>
      </c>
      <c r="D201" s="379">
        <v>9</v>
      </c>
      <c r="E201" s="424">
        <v>843.19999999999993</v>
      </c>
      <c r="F201" s="424">
        <f t="shared" si="3"/>
        <v>7588.7999999999993</v>
      </c>
    </row>
    <row r="202" spans="1:6">
      <c r="A202" s="379">
        <v>195</v>
      </c>
      <c r="B202" s="379" t="s">
        <v>830</v>
      </c>
      <c r="C202" s="379" t="s">
        <v>544</v>
      </c>
      <c r="D202" s="379">
        <v>10</v>
      </c>
      <c r="E202" s="424">
        <v>384.40000000000003</v>
      </c>
      <c r="F202" s="424">
        <f t="shared" si="3"/>
        <v>3844.0000000000005</v>
      </c>
    </row>
    <row r="203" spans="1:6">
      <c r="A203" s="379">
        <v>196</v>
      </c>
      <c r="B203" s="379" t="s">
        <v>831</v>
      </c>
      <c r="C203" s="379" t="s">
        <v>544</v>
      </c>
      <c r="D203" s="379">
        <v>6</v>
      </c>
      <c r="E203" s="424">
        <v>558</v>
      </c>
      <c r="F203" s="424">
        <f t="shared" si="3"/>
        <v>3348</v>
      </c>
    </row>
    <row r="204" spans="1:6">
      <c r="A204" s="379">
        <v>197</v>
      </c>
      <c r="B204" s="379" t="s">
        <v>1033</v>
      </c>
      <c r="C204" s="379" t="s">
        <v>544</v>
      </c>
      <c r="D204" s="379">
        <v>21</v>
      </c>
      <c r="E204" s="424">
        <v>979.6</v>
      </c>
      <c r="F204" s="424">
        <f t="shared" si="3"/>
        <v>20571.600000000002</v>
      </c>
    </row>
    <row r="205" spans="1:6">
      <c r="A205" s="379">
        <v>198</v>
      </c>
      <c r="B205" s="379" t="s">
        <v>680</v>
      </c>
      <c r="C205" s="379" t="s">
        <v>820</v>
      </c>
      <c r="D205" s="379">
        <v>11</v>
      </c>
      <c r="E205" s="424">
        <v>322.40000000000003</v>
      </c>
      <c r="F205" s="424">
        <f t="shared" si="3"/>
        <v>3546.4000000000005</v>
      </c>
    </row>
    <row r="206" spans="1:6">
      <c r="A206" s="379">
        <v>199</v>
      </c>
      <c r="B206" s="379" t="s">
        <v>681</v>
      </c>
      <c r="C206" s="379" t="s">
        <v>821</v>
      </c>
      <c r="D206" s="379">
        <v>25</v>
      </c>
      <c r="E206" s="424">
        <v>582.80000000000007</v>
      </c>
      <c r="F206" s="424">
        <f t="shared" si="3"/>
        <v>14570.000000000002</v>
      </c>
    </row>
    <row r="207" spans="1:6">
      <c r="A207" s="379">
        <v>200</v>
      </c>
      <c r="B207" s="379" t="s">
        <v>682</v>
      </c>
      <c r="C207" s="379" t="s">
        <v>821</v>
      </c>
      <c r="D207" s="379">
        <v>23</v>
      </c>
      <c r="E207" s="424">
        <v>644.80000000000007</v>
      </c>
      <c r="F207" s="424">
        <f t="shared" si="3"/>
        <v>14830.400000000001</v>
      </c>
    </row>
    <row r="208" spans="1:6">
      <c r="A208" s="379">
        <v>201</v>
      </c>
      <c r="B208" s="379" t="s">
        <v>683</v>
      </c>
      <c r="C208" s="379" t="s">
        <v>821</v>
      </c>
      <c r="D208" s="379">
        <v>24</v>
      </c>
      <c r="E208" s="424">
        <v>365.8</v>
      </c>
      <c r="F208" s="424">
        <f t="shared" si="3"/>
        <v>8779.2000000000007</v>
      </c>
    </row>
    <row r="209" spans="1:6">
      <c r="A209" s="379">
        <v>202</v>
      </c>
      <c r="B209" s="379" t="s">
        <v>684</v>
      </c>
      <c r="C209" s="379" t="s">
        <v>820</v>
      </c>
      <c r="D209" s="379">
        <v>7</v>
      </c>
      <c r="E209" s="424">
        <v>617.5200000000001</v>
      </c>
      <c r="F209" s="424">
        <f t="shared" si="3"/>
        <v>4322.6400000000003</v>
      </c>
    </row>
    <row r="210" spans="1:6">
      <c r="A210" s="379">
        <v>203</v>
      </c>
      <c r="B210" s="379" t="s">
        <v>685</v>
      </c>
      <c r="C210" s="379" t="s">
        <v>820</v>
      </c>
      <c r="D210" s="379">
        <v>34</v>
      </c>
      <c r="E210" s="424">
        <v>595.19999999999993</v>
      </c>
      <c r="F210" s="424">
        <f t="shared" si="3"/>
        <v>20236.8</v>
      </c>
    </row>
    <row r="211" spans="1:6">
      <c r="A211" s="379">
        <v>204</v>
      </c>
      <c r="B211" s="379" t="s">
        <v>686</v>
      </c>
      <c r="C211" s="379" t="s">
        <v>820</v>
      </c>
      <c r="D211" s="379">
        <v>154</v>
      </c>
      <c r="E211" s="424">
        <v>285.2</v>
      </c>
      <c r="F211" s="424">
        <f t="shared" si="3"/>
        <v>43920.799999999996</v>
      </c>
    </row>
    <row r="212" spans="1:6">
      <c r="A212" s="379">
        <v>205</v>
      </c>
      <c r="B212" s="379" t="s">
        <v>687</v>
      </c>
      <c r="C212" s="379" t="s">
        <v>820</v>
      </c>
      <c r="D212" s="379">
        <v>167</v>
      </c>
      <c r="E212" s="424">
        <v>347.2</v>
      </c>
      <c r="F212" s="424">
        <f t="shared" si="3"/>
        <v>57982.400000000001</v>
      </c>
    </row>
    <row r="213" spans="1:6">
      <c r="A213" s="379">
        <v>206</v>
      </c>
      <c r="B213" s="379" t="s">
        <v>688</v>
      </c>
      <c r="C213" s="379" t="s">
        <v>821</v>
      </c>
      <c r="D213" s="379">
        <v>99</v>
      </c>
      <c r="E213" s="424">
        <v>322.40000000000003</v>
      </c>
      <c r="F213" s="424">
        <f t="shared" si="3"/>
        <v>31917.600000000002</v>
      </c>
    </row>
    <row r="214" spans="1:6">
      <c r="A214" s="379">
        <v>207</v>
      </c>
      <c r="B214" s="379" t="s">
        <v>689</v>
      </c>
      <c r="C214" s="379" t="s">
        <v>821</v>
      </c>
      <c r="D214" s="379">
        <v>129</v>
      </c>
      <c r="E214" s="424">
        <v>483.59999999999997</v>
      </c>
      <c r="F214" s="424">
        <f t="shared" si="3"/>
        <v>62384.399999999994</v>
      </c>
    </row>
    <row r="215" spans="1:6">
      <c r="A215" s="379">
        <v>208</v>
      </c>
      <c r="B215" s="427" t="s">
        <v>843</v>
      </c>
      <c r="C215" s="379" t="s">
        <v>544</v>
      </c>
      <c r="D215" s="379">
        <v>146</v>
      </c>
      <c r="E215" s="424">
        <v>168.64000000000001</v>
      </c>
      <c r="F215" s="424">
        <f t="shared" si="3"/>
        <v>24621.440000000002</v>
      </c>
    </row>
    <row r="216" spans="1:6">
      <c r="A216" s="379">
        <v>209</v>
      </c>
      <c r="B216" s="427" t="s">
        <v>844</v>
      </c>
      <c r="C216" s="379" t="s">
        <v>544</v>
      </c>
      <c r="D216" s="379">
        <v>24</v>
      </c>
      <c r="E216" s="424">
        <v>218.24</v>
      </c>
      <c r="F216" s="424">
        <f t="shared" si="3"/>
        <v>5237.76</v>
      </c>
    </row>
    <row r="217" spans="1:6">
      <c r="A217" s="379">
        <v>210</v>
      </c>
      <c r="B217" s="427" t="s">
        <v>845</v>
      </c>
      <c r="C217" s="379" t="s">
        <v>544</v>
      </c>
      <c r="D217" s="379">
        <v>200</v>
      </c>
      <c r="E217" s="424">
        <v>2108</v>
      </c>
      <c r="F217" s="424">
        <f t="shared" si="3"/>
        <v>421600</v>
      </c>
    </row>
    <row r="218" spans="1:6">
      <c r="A218" s="379">
        <v>211</v>
      </c>
      <c r="B218" s="427" t="s">
        <v>846</v>
      </c>
      <c r="C218" s="379" t="s">
        <v>544</v>
      </c>
      <c r="D218" s="379">
        <v>6</v>
      </c>
      <c r="E218" s="424">
        <v>223.20000000000002</v>
      </c>
      <c r="F218" s="424">
        <f t="shared" si="3"/>
        <v>1339.2</v>
      </c>
    </row>
    <row r="219" spans="1:6">
      <c r="A219" s="379">
        <v>212</v>
      </c>
      <c r="B219" s="427" t="s">
        <v>847</v>
      </c>
      <c r="C219" s="379" t="s">
        <v>544</v>
      </c>
      <c r="D219" s="379">
        <v>3</v>
      </c>
      <c r="E219" s="424">
        <v>669.6</v>
      </c>
      <c r="F219" s="424">
        <f t="shared" si="3"/>
        <v>2008.8000000000002</v>
      </c>
    </row>
    <row r="220" spans="1:6">
      <c r="A220" s="379">
        <v>213</v>
      </c>
      <c r="B220" s="379" t="s">
        <v>824</v>
      </c>
      <c r="C220" s="379" t="s">
        <v>544</v>
      </c>
      <c r="D220" s="379">
        <v>2</v>
      </c>
      <c r="E220" s="424">
        <v>1066.3999999999999</v>
      </c>
      <c r="F220" s="424">
        <f t="shared" si="3"/>
        <v>2132.7999999999997</v>
      </c>
    </row>
    <row r="221" spans="1:6">
      <c r="A221" s="379">
        <v>214</v>
      </c>
      <c r="B221" s="379" t="s">
        <v>662</v>
      </c>
      <c r="C221" s="379" t="s">
        <v>544</v>
      </c>
      <c r="D221" s="379">
        <v>2</v>
      </c>
      <c r="E221" s="424">
        <v>322.40000000000003</v>
      </c>
      <c r="F221" s="424">
        <f t="shared" si="3"/>
        <v>644.80000000000007</v>
      </c>
    </row>
    <row r="222" spans="1:6">
      <c r="A222" s="379">
        <v>215</v>
      </c>
      <c r="B222" s="379" t="s">
        <v>663</v>
      </c>
      <c r="C222" s="379" t="s">
        <v>544</v>
      </c>
      <c r="D222" s="379">
        <v>2</v>
      </c>
      <c r="E222" s="424">
        <v>558</v>
      </c>
      <c r="F222" s="424">
        <f t="shared" si="3"/>
        <v>1116</v>
      </c>
    </row>
    <row r="223" spans="1:6">
      <c r="A223" s="379">
        <v>216</v>
      </c>
      <c r="B223" s="379" t="s">
        <v>664</v>
      </c>
      <c r="C223" s="379" t="s">
        <v>544</v>
      </c>
      <c r="D223" s="379">
        <v>2</v>
      </c>
      <c r="E223" s="424">
        <v>436.48</v>
      </c>
      <c r="F223" s="424">
        <f t="shared" si="3"/>
        <v>872.96</v>
      </c>
    </row>
    <row r="224" spans="1:6">
      <c r="A224" s="379">
        <v>217</v>
      </c>
      <c r="B224" s="379" t="s">
        <v>665</v>
      </c>
      <c r="C224" s="379" t="s">
        <v>544</v>
      </c>
      <c r="D224" s="379">
        <v>1</v>
      </c>
      <c r="E224" s="424">
        <v>300.08</v>
      </c>
      <c r="F224" s="424">
        <f t="shared" si="3"/>
        <v>300.08</v>
      </c>
    </row>
    <row r="225" spans="1:6">
      <c r="A225" s="379">
        <v>218</v>
      </c>
      <c r="B225" s="379" t="s">
        <v>666</v>
      </c>
      <c r="C225" s="379" t="s">
        <v>544</v>
      </c>
      <c r="D225" s="379">
        <v>1</v>
      </c>
      <c r="E225" s="424">
        <v>396.8</v>
      </c>
      <c r="F225" s="424">
        <f t="shared" si="3"/>
        <v>396.8</v>
      </c>
    </row>
    <row r="226" spans="1:6">
      <c r="A226" s="379">
        <v>219</v>
      </c>
      <c r="B226" s="379" t="s">
        <v>667</v>
      </c>
      <c r="C226" s="379" t="s">
        <v>544</v>
      </c>
      <c r="D226" s="379">
        <v>3</v>
      </c>
      <c r="E226" s="424">
        <v>367.04</v>
      </c>
      <c r="F226" s="424">
        <f t="shared" si="3"/>
        <v>1101.1200000000001</v>
      </c>
    </row>
    <row r="227" spans="1:6">
      <c r="A227" s="379">
        <v>220</v>
      </c>
      <c r="B227" s="379" t="s">
        <v>668</v>
      </c>
      <c r="C227" s="379" t="s">
        <v>544</v>
      </c>
      <c r="D227" s="379">
        <v>3</v>
      </c>
      <c r="E227" s="424">
        <v>434</v>
      </c>
      <c r="F227" s="424">
        <f t="shared" si="3"/>
        <v>1302</v>
      </c>
    </row>
    <row r="228" spans="1:6">
      <c r="A228" s="379">
        <v>221</v>
      </c>
      <c r="B228" s="379" t="s">
        <v>669</v>
      </c>
      <c r="C228" s="379" t="s">
        <v>544</v>
      </c>
      <c r="D228" s="379">
        <v>4</v>
      </c>
      <c r="E228" s="424">
        <v>421.59999999999997</v>
      </c>
      <c r="F228" s="424">
        <f t="shared" si="3"/>
        <v>1686.3999999999999</v>
      </c>
    </row>
    <row r="229" spans="1:6">
      <c r="A229" s="379">
        <v>222</v>
      </c>
      <c r="B229" s="379" t="s">
        <v>670</v>
      </c>
      <c r="C229" s="379" t="s">
        <v>544</v>
      </c>
      <c r="D229" s="379">
        <v>5</v>
      </c>
      <c r="E229" s="424">
        <v>409.2</v>
      </c>
      <c r="F229" s="424">
        <f t="shared" si="3"/>
        <v>2046</v>
      </c>
    </row>
    <row r="230" spans="1:6">
      <c r="A230" s="379">
        <v>223</v>
      </c>
      <c r="B230" s="379" t="s">
        <v>671</v>
      </c>
      <c r="C230" s="379" t="s">
        <v>544</v>
      </c>
      <c r="D230" s="379">
        <v>3</v>
      </c>
      <c r="E230" s="424">
        <v>421.59999999999997</v>
      </c>
      <c r="F230" s="424">
        <f t="shared" si="3"/>
        <v>1264.8</v>
      </c>
    </row>
    <row r="231" spans="1:6">
      <c r="A231" s="379">
        <v>224</v>
      </c>
      <c r="B231" s="427" t="s">
        <v>848</v>
      </c>
      <c r="C231" s="379" t="s">
        <v>544</v>
      </c>
      <c r="D231" s="379">
        <v>1</v>
      </c>
      <c r="E231" s="424">
        <v>471.2</v>
      </c>
      <c r="F231" s="424">
        <f t="shared" si="3"/>
        <v>471.2</v>
      </c>
    </row>
    <row r="232" spans="1:6">
      <c r="A232" s="379">
        <v>225</v>
      </c>
      <c r="B232" s="427" t="s">
        <v>849</v>
      </c>
      <c r="C232" s="379" t="s">
        <v>544</v>
      </c>
      <c r="D232" s="379">
        <v>1</v>
      </c>
      <c r="E232" s="424">
        <v>339.76000000000005</v>
      </c>
      <c r="F232" s="424">
        <f t="shared" si="3"/>
        <v>339.76000000000005</v>
      </c>
    </row>
    <row r="233" spans="1:6">
      <c r="A233" s="379">
        <v>226</v>
      </c>
      <c r="B233" s="427" t="s">
        <v>850</v>
      </c>
      <c r="C233" s="379" t="s">
        <v>544</v>
      </c>
      <c r="D233" s="379">
        <v>1</v>
      </c>
      <c r="E233" s="424">
        <v>384.40000000000003</v>
      </c>
      <c r="F233" s="424">
        <f t="shared" si="3"/>
        <v>384.40000000000003</v>
      </c>
    </row>
    <row r="234" spans="1:6">
      <c r="A234" s="379">
        <v>227</v>
      </c>
      <c r="B234" s="427" t="s">
        <v>851</v>
      </c>
      <c r="C234" s="379" t="s">
        <v>544</v>
      </c>
      <c r="D234" s="379">
        <v>1</v>
      </c>
      <c r="E234" s="424">
        <v>322.40000000000003</v>
      </c>
      <c r="F234" s="424">
        <f t="shared" si="3"/>
        <v>322.40000000000003</v>
      </c>
    </row>
    <row r="235" spans="1:6">
      <c r="A235" s="379">
        <v>228</v>
      </c>
      <c r="B235" s="427" t="s">
        <v>852</v>
      </c>
      <c r="C235" s="379" t="s">
        <v>544</v>
      </c>
      <c r="D235" s="379">
        <v>1</v>
      </c>
      <c r="E235" s="424">
        <v>358.36</v>
      </c>
      <c r="F235" s="424">
        <f t="shared" si="3"/>
        <v>358.36</v>
      </c>
    </row>
    <row r="236" spans="1:6">
      <c r="A236" s="379">
        <v>229</v>
      </c>
      <c r="B236" s="427" t="s">
        <v>853</v>
      </c>
      <c r="C236" s="379" t="s">
        <v>544</v>
      </c>
      <c r="D236" s="379">
        <v>2</v>
      </c>
      <c r="E236" s="424">
        <v>322.40000000000003</v>
      </c>
      <c r="F236" s="424">
        <f t="shared" si="3"/>
        <v>644.80000000000007</v>
      </c>
    </row>
    <row r="237" spans="1:6">
      <c r="A237" s="379">
        <v>230</v>
      </c>
      <c r="B237" s="427" t="s">
        <v>854</v>
      </c>
      <c r="C237" s="379" t="s">
        <v>544</v>
      </c>
      <c r="D237" s="379">
        <v>3</v>
      </c>
      <c r="E237" s="424">
        <v>558</v>
      </c>
      <c r="F237" s="424">
        <f t="shared" si="3"/>
        <v>1674</v>
      </c>
    </row>
    <row r="238" spans="1:6">
      <c r="A238" s="379">
        <v>231</v>
      </c>
      <c r="B238" s="427" t="s">
        <v>855</v>
      </c>
      <c r="C238" s="379" t="s">
        <v>544</v>
      </c>
      <c r="D238" s="379">
        <v>2</v>
      </c>
      <c r="E238" s="424">
        <v>489.8</v>
      </c>
      <c r="F238" s="424">
        <f t="shared" si="3"/>
        <v>979.6</v>
      </c>
    </row>
    <row r="239" spans="1:6">
      <c r="A239" s="379">
        <v>232</v>
      </c>
      <c r="B239" s="427" t="s">
        <v>856</v>
      </c>
      <c r="C239" s="379" t="s">
        <v>544</v>
      </c>
      <c r="D239" s="379">
        <v>2</v>
      </c>
      <c r="E239" s="424">
        <v>489.8</v>
      </c>
      <c r="F239" s="424">
        <f t="shared" si="3"/>
        <v>979.6</v>
      </c>
    </row>
    <row r="240" spans="1:6">
      <c r="A240" s="379">
        <v>233</v>
      </c>
      <c r="B240" s="427" t="s">
        <v>857</v>
      </c>
      <c r="C240" s="379" t="s">
        <v>544</v>
      </c>
      <c r="D240" s="379">
        <v>1</v>
      </c>
      <c r="E240" s="424">
        <v>1246.2</v>
      </c>
      <c r="F240" s="424">
        <f t="shared" si="3"/>
        <v>1246.2</v>
      </c>
    </row>
    <row r="241" spans="1:6">
      <c r="A241" s="379">
        <v>234</v>
      </c>
      <c r="B241" s="427" t="s">
        <v>858</v>
      </c>
      <c r="C241" s="379" t="s">
        <v>544</v>
      </c>
      <c r="D241" s="379">
        <v>2</v>
      </c>
      <c r="E241" s="424">
        <v>942.4</v>
      </c>
      <c r="F241" s="424">
        <f t="shared" si="3"/>
        <v>1884.8</v>
      </c>
    </row>
    <row r="242" spans="1:6">
      <c r="A242" s="379">
        <v>235</v>
      </c>
      <c r="B242" s="427" t="s">
        <v>859</v>
      </c>
      <c r="C242" s="379" t="s">
        <v>544</v>
      </c>
      <c r="D242" s="379">
        <v>2</v>
      </c>
      <c r="E242" s="424">
        <v>855.6</v>
      </c>
      <c r="F242" s="424">
        <f t="shared" si="3"/>
        <v>1711.2</v>
      </c>
    </row>
    <row r="243" spans="1:6">
      <c r="A243" s="379">
        <v>236</v>
      </c>
      <c r="B243" s="427" t="s">
        <v>860</v>
      </c>
      <c r="C243" s="379" t="s">
        <v>544</v>
      </c>
      <c r="D243" s="379">
        <v>1</v>
      </c>
      <c r="E243" s="424">
        <v>558</v>
      </c>
      <c r="F243" s="424">
        <f t="shared" si="3"/>
        <v>558</v>
      </c>
    </row>
    <row r="244" spans="1:6">
      <c r="A244" s="379">
        <v>237</v>
      </c>
      <c r="B244" s="427" t="s">
        <v>861</v>
      </c>
      <c r="C244" s="379" t="s">
        <v>544</v>
      </c>
      <c r="D244" s="379">
        <v>3</v>
      </c>
      <c r="E244" s="424">
        <v>744</v>
      </c>
      <c r="F244" s="424">
        <f t="shared" si="3"/>
        <v>2232</v>
      </c>
    </row>
    <row r="245" spans="1:6">
      <c r="A245" s="379">
        <v>238</v>
      </c>
      <c r="B245" s="427" t="s">
        <v>862</v>
      </c>
      <c r="C245" s="379" t="s">
        <v>544</v>
      </c>
      <c r="D245" s="379">
        <v>4</v>
      </c>
      <c r="E245" s="424">
        <v>744</v>
      </c>
      <c r="F245" s="424">
        <f t="shared" si="3"/>
        <v>2976</v>
      </c>
    </row>
    <row r="246" spans="1:6">
      <c r="A246" s="379">
        <v>239</v>
      </c>
      <c r="B246" s="379" t="s">
        <v>825</v>
      </c>
      <c r="C246" s="379" t="s">
        <v>544</v>
      </c>
      <c r="D246" s="379">
        <v>1</v>
      </c>
      <c r="E246" s="424">
        <v>2976</v>
      </c>
      <c r="F246" s="424">
        <f t="shared" si="3"/>
        <v>2976</v>
      </c>
    </row>
    <row r="247" spans="1:6">
      <c r="A247" s="379">
        <v>240</v>
      </c>
      <c r="B247" s="427" t="s">
        <v>863</v>
      </c>
      <c r="C247" s="379" t="s">
        <v>544</v>
      </c>
      <c r="D247" s="379">
        <v>2</v>
      </c>
      <c r="E247" s="424">
        <v>504.68000000000006</v>
      </c>
      <c r="F247" s="424">
        <f t="shared" si="3"/>
        <v>1009.3600000000001</v>
      </c>
    </row>
    <row r="248" spans="1:6">
      <c r="A248" s="379">
        <v>241</v>
      </c>
      <c r="B248" s="427" t="s">
        <v>864</v>
      </c>
      <c r="C248" s="379" t="s">
        <v>544</v>
      </c>
      <c r="D248" s="379">
        <v>10</v>
      </c>
      <c r="E248" s="424">
        <v>617.5200000000001</v>
      </c>
      <c r="F248" s="424">
        <f t="shared" si="3"/>
        <v>6175.2000000000007</v>
      </c>
    </row>
    <row r="249" spans="1:6">
      <c r="A249" s="379">
        <v>242</v>
      </c>
      <c r="B249" s="427" t="s">
        <v>865</v>
      </c>
      <c r="C249" s="379" t="s">
        <v>544</v>
      </c>
      <c r="D249" s="379">
        <v>3</v>
      </c>
      <c r="E249" s="424">
        <v>595.19999999999993</v>
      </c>
      <c r="F249" s="424">
        <f t="shared" si="3"/>
        <v>1785.6</v>
      </c>
    </row>
    <row r="250" spans="1:6">
      <c r="A250" s="379">
        <v>243</v>
      </c>
      <c r="B250" s="379" t="s">
        <v>687</v>
      </c>
      <c r="C250" s="379" t="s">
        <v>544</v>
      </c>
      <c r="D250" s="379">
        <v>2</v>
      </c>
      <c r="E250" s="424">
        <v>347.2</v>
      </c>
      <c r="F250" s="424">
        <f t="shared" si="3"/>
        <v>694.4</v>
      </c>
    </row>
    <row r="251" spans="1:6">
      <c r="A251" s="379">
        <v>244</v>
      </c>
      <c r="B251" s="379" t="s">
        <v>688</v>
      </c>
      <c r="C251" s="379" t="s">
        <v>544</v>
      </c>
      <c r="D251" s="379">
        <v>1</v>
      </c>
      <c r="E251" s="424">
        <v>322.40000000000003</v>
      </c>
      <c r="F251" s="424">
        <f t="shared" si="3"/>
        <v>322.40000000000003</v>
      </c>
    </row>
    <row r="252" spans="1:6">
      <c r="A252" s="379">
        <v>245</v>
      </c>
      <c r="B252" s="379" t="s">
        <v>689</v>
      </c>
      <c r="C252" s="379" t="s">
        <v>544</v>
      </c>
      <c r="D252" s="379">
        <v>2</v>
      </c>
      <c r="E252" s="424">
        <v>483.59999999999997</v>
      </c>
      <c r="F252" s="424">
        <f t="shared" si="3"/>
        <v>967.19999999999993</v>
      </c>
    </row>
    <row r="253" spans="1:6">
      <c r="A253" s="379">
        <v>246</v>
      </c>
      <c r="B253" s="379" t="s">
        <v>679</v>
      </c>
      <c r="C253" s="379" t="s">
        <v>544</v>
      </c>
      <c r="D253" s="379">
        <v>1</v>
      </c>
      <c r="E253" s="424">
        <v>471.2</v>
      </c>
      <c r="F253" s="424">
        <f t="shared" si="3"/>
        <v>471.2</v>
      </c>
    </row>
    <row r="254" spans="1:6">
      <c r="A254" s="379">
        <v>247</v>
      </c>
      <c r="B254" s="379" t="s">
        <v>680</v>
      </c>
      <c r="C254" s="379" t="s">
        <v>544</v>
      </c>
      <c r="D254" s="379">
        <v>2</v>
      </c>
      <c r="E254" s="424">
        <v>322.40000000000003</v>
      </c>
      <c r="F254" s="424">
        <f t="shared" si="3"/>
        <v>644.80000000000007</v>
      </c>
    </row>
    <row r="255" spans="1:6">
      <c r="A255" s="379">
        <v>248</v>
      </c>
      <c r="B255" s="379" t="s">
        <v>832</v>
      </c>
      <c r="C255" s="379" t="s">
        <v>544</v>
      </c>
      <c r="D255" s="379">
        <v>1</v>
      </c>
      <c r="E255" s="424">
        <v>677.04</v>
      </c>
      <c r="F255" s="424">
        <f t="shared" si="3"/>
        <v>677.04</v>
      </c>
    </row>
    <row r="256" spans="1:6">
      <c r="A256" s="379">
        <v>249</v>
      </c>
      <c r="B256" s="379" t="s">
        <v>816</v>
      </c>
      <c r="C256" s="379" t="s">
        <v>544</v>
      </c>
      <c r="D256" s="379">
        <v>1450</v>
      </c>
      <c r="E256" s="424">
        <v>57.04</v>
      </c>
      <c r="F256" s="424">
        <f t="shared" si="3"/>
        <v>82708</v>
      </c>
    </row>
    <row r="257" spans="1:6">
      <c r="A257" s="379">
        <v>250</v>
      </c>
      <c r="B257" s="379" t="s">
        <v>815</v>
      </c>
      <c r="C257" s="379" t="s">
        <v>544</v>
      </c>
      <c r="D257" s="379">
        <v>490</v>
      </c>
      <c r="E257" s="424">
        <v>37.199999999999996</v>
      </c>
      <c r="F257" s="424">
        <f t="shared" si="3"/>
        <v>18227.999999999996</v>
      </c>
    </row>
    <row r="258" spans="1:6">
      <c r="A258" s="379">
        <v>251</v>
      </c>
      <c r="B258" s="379" t="s">
        <v>817</v>
      </c>
      <c r="C258" s="379" t="s">
        <v>544</v>
      </c>
      <c r="D258" s="379">
        <v>280</v>
      </c>
      <c r="E258" s="424">
        <v>57.04</v>
      </c>
      <c r="F258" s="424">
        <f t="shared" si="3"/>
        <v>15971.199999999999</v>
      </c>
    </row>
    <row r="259" spans="1:6">
      <c r="A259" s="379">
        <v>252</v>
      </c>
      <c r="B259" s="428" t="s">
        <v>690</v>
      </c>
      <c r="C259" s="429" t="s">
        <v>544</v>
      </c>
      <c r="D259" s="430">
        <v>8</v>
      </c>
      <c r="E259" s="424">
        <v>241.79999999999998</v>
      </c>
      <c r="F259" s="424">
        <f t="shared" si="3"/>
        <v>1934.3999999999999</v>
      </c>
    </row>
    <row r="260" spans="1:6">
      <c r="A260" s="379">
        <v>253</v>
      </c>
      <c r="B260" s="431" t="s">
        <v>692</v>
      </c>
      <c r="C260" s="429" t="s">
        <v>544</v>
      </c>
      <c r="D260" s="430">
        <v>105</v>
      </c>
      <c r="E260" s="424">
        <v>174.84</v>
      </c>
      <c r="F260" s="424">
        <f t="shared" si="3"/>
        <v>18358.2</v>
      </c>
    </row>
    <row r="261" spans="1:6" ht="25.5">
      <c r="A261" s="379">
        <v>254</v>
      </c>
      <c r="B261" s="431" t="s">
        <v>866</v>
      </c>
      <c r="C261" s="429" t="s">
        <v>544</v>
      </c>
      <c r="D261" s="430">
        <v>29</v>
      </c>
      <c r="E261" s="424">
        <v>298.84000000000003</v>
      </c>
      <c r="F261" s="424">
        <f t="shared" si="3"/>
        <v>8666.36</v>
      </c>
    </row>
    <row r="262" spans="1:6" ht="25.5">
      <c r="A262" s="379">
        <v>255</v>
      </c>
      <c r="B262" s="431" t="s">
        <v>867</v>
      </c>
      <c r="C262" s="429" t="s">
        <v>544</v>
      </c>
      <c r="D262" s="430">
        <v>21</v>
      </c>
      <c r="E262" s="424">
        <v>235.6</v>
      </c>
      <c r="F262" s="424">
        <f t="shared" si="3"/>
        <v>4947.5999999999995</v>
      </c>
    </row>
    <row r="263" spans="1:6">
      <c r="A263" s="379">
        <v>256</v>
      </c>
      <c r="B263" s="431" t="s">
        <v>693</v>
      </c>
      <c r="C263" s="429" t="s">
        <v>544</v>
      </c>
      <c r="D263" s="430">
        <v>10</v>
      </c>
      <c r="E263" s="424">
        <v>204.6</v>
      </c>
      <c r="F263" s="424">
        <f t="shared" si="3"/>
        <v>2046</v>
      </c>
    </row>
    <row r="264" spans="1:6">
      <c r="A264" s="379">
        <v>257</v>
      </c>
      <c r="B264" s="428" t="s">
        <v>694</v>
      </c>
      <c r="C264" s="429" t="s">
        <v>544</v>
      </c>
      <c r="D264" s="430">
        <v>7</v>
      </c>
      <c r="E264" s="424">
        <v>372</v>
      </c>
      <c r="F264" s="424">
        <f t="shared" ref="F264:F325" si="4">+D264*E264</f>
        <v>2604</v>
      </c>
    </row>
    <row r="265" spans="1:6">
      <c r="A265" s="379">
        <v>258</v>
      </c>
      <c r="B265" s="431" t="s">
        <v>695</v>
      </c>
      <c r="C265" s="429" t="s">
        <v>544</v>
      </c>
      <c r="D265" s="430">
        <v>210</v>
      </c>
      <c r="E265" s="424">
        <v>647.28</v>
      </c>
      <c r="F265" s="424">
        <f t="shared" si="4"/>
        <v>135928.79999999999</v>
      </c>
    </row>
    <row r="266" spans="1:6">
      <c r="A266" s="379">
        <v>259</v>
      </c>
      <c r="B266" s="431" t="s">
        <v>696</v>
      </c>
      <c r="C266" s="429" t="s">
        <v>544</v>
      </c>
      <c r="D266" s="430">
        <v>42</v>
      </c>
      <c r="E266" s="424">
        <v>647.28</v>
      </c>
      <c r="F266" s="424">
        <f t="shared" si="4"/>
        <v>27185.759999999998</v>
      </c>
    </row>
    <row r="267" spans="1:6">
      <c r="A267" s="379">
        <v>260</v>
      </c>
      <c r="B267" s="431" t="s">
        <v>1034</v>
      </c>
      <c r="C267" s="429" t="s">
        <v>1035</v>
      </c>
      <c r="D267" s="430">
        <v>6</v>
      </c>
      <c r="E267" s="424">
        <v>889.52640000000008</v>
      </c>
      <c r="F267" s="424">
        <f t="shared" si="4"/>
        <v>5337.1584000000003</v>
      </c>
    </row>
    <row r="268" spans="1:6">
      <c r="A268" s="379">
        <v>261</v>
      </c>
      <c r="B268" s="431" t="s">
        <v>697</v>
      </c>
      <c r="C268" s="429" t="s">
        <v>544</v>
      </c>
      <c r="D268" s="430">
        <v>15</v>
      </c>
      <c r="E268" s="424">
        <v>1523.9599999999998</v>
      </c>
      <c r="F268" s="424">
        <f t="shared" si="4"/>
        <v>22859.399999999998</v>
      </c>
    </row>
    <row r="269" spans="1:6">
      <c r="A269" s="379">
        <v>262</v>
      </c>
      <c r="B269" s="431" t="s">
        <v>698</v>
      </c>
      <c r="C269" s="429" t="s">
        <v>544</v>
      </c>
      <c r="D269" s="430">
        <v>1</v>
      </c>
      <c r="E269" s="424">
        <v>512.12</v>
      </c>
      <c r="F269" s="424">
        <f t="shared" si="4"/>
        <v>512.12</v>
      </c>
    </row>
    <row r="270" spans="1:6">
      <c r="A270" s="379">
        <v>263</v>
      </c>
      <c r="B270" s="431" t="s">
        <v>870</v>
      </c>
      <c r="C270" s="429" t="s">
        <v>544</v>
      </c>
      <c r="D270" s="430">
        <v>12</v>
      </c>
      <c r="E270" s="424">
        <v>1339.2</v>
      </c>
      <c r="F270" s="424">
        <f t="shared" si="4"/>
        <v>16070.400000000001</v>
      </c>
    </row>
    <row r="271" spans="1:6">
      <c r="A271" s="379">
        <v>264</v>
      </c>
      <c r="B271" s="431" t="s">
        <v>1036</v>
      </c>
      <c r="C271" s="429" t="s">
        <v>544</v>
      </c>
      <c r="D271" s="430">
        <v>50</v>
      </c>
      <c r="E271" s="424">
        <v>183.52</v>
      </c>
      <c r="F271" s="424">
        <f t="shared" si="4"/>
        <v>9176</v>
      </c>
    </row>
    <row r="272" spans="1:6">
      <c r="A272" s="379">
        <v>265</v>
      </c>
      <c r="B272" s="431" t="s">
        <v>872</v>
      </c>
      <c r="C272" s="429" t="s">
        <v>544</v>
      </c>
      <c r="D272" s="430">
        <v>22</v>
      </c>
      <c r="E272" s="424">
        <v>166.16</v>
      </c>
      <c r="F272" s="424">
        <f t="shared" si="4"/>
        <v>3655.52</v>
      </c>
    </row>
    <row r="273" spans="1:6" ht="25.5">
      <c r="A273" s="379">
        <v>266</v>
      </c>
      <c r="B273" s="431" t="s">
        <v>701</v>
      </c>
      <c r="C273" s="429" t="s">
        <v>544</v>
      </c>
      <c r="D273" s="430">
        <v>0</v>
      </c>
      <c r="E273" s="424">
        <v>130.20000000000002</v>
      </c>
      <c r="F273" s="424">
        <f t="shared" si="4"/>
        <v>0</v>
      </c>
    </row>
    <row r="274" spans="1:6">
      <c r="A274" s="379">
        <v>267</v>
      </c>
      <c r="B274" s="431" t="s">
        <v>940</v>
      </c>
      <c r="C274" s="429" t="s">
        <v>544</v>
      </c>
      <c r="D274" s="430">
        <v>60</v>
      </c>
      <c r="E274" s="424">
        <v>167.4</v>
      </c>
      <c r="F274" s="424">
        <f t="shared" si="4"/>
        <v>10044</v>
      </c>
    </row>
    <row r="275" spans="1:6" ht="25.5">
      <c r="A275" s="379">
        <v>268</v>
      </c>
      <c r="B275" s="431" t="s">
        <v>702</v>
      </c>
      <c r="C275" s="429" t="s">
        <v>544</v>
      </c>
      <c r="D275" s="430">
        <v>12</v>
      </c>
      <c r="E275" s="424">
        <v>126.48</v>
      </c>
      <c r="F275" s="424">
        <f t="shared" si="4"/>
        <v>1517.76</v>
      </c>
    </row>
    <row r="276" spans="1:6">
      <c r="A276" s="379">
        <v>269</v>
      </c>
      <c r="B276" s="431" t="s">
        <v>703</v>
      </c>
      <c r="C276" s="429" t="s">
        <v>544</v>
      </c>
      <c r="D276" s="430">
        <v>3</v>
      </c>
      <c r="E276" s="424">
        <v>607.6</v>
      </c>
      <c r="F276" s="424">
        <f t="shared" si="4"/>
        <v>1822.8000000000002</v>
      </c>
    </row>
    <row r="277" spans="1:6">
      <c r="A277" s="379">
        <v>270</v>
      </c>
      <c r="B277" s="431" t="s">
        <v>704</v>
      </c>
      <c r="C277" s="429" t="s">
        <v>544</v>
      </c>
      <c r="D277" s="430">
        <v>2</v>
      </c>
      <c r="E277" s="424">
        <v>148.79999999999998</v>
      </c>
      <c r="F277" s="424">
        <f t="shared" si="4"/>
        <v>297.59999999999997</v>
      </c>
    </row>
    <row r="278" spans="1:6">
      <c r="A278" s="379">
        <v>271</v>
      </c>
      <c r="B278" s="431" t="s">
        <v>705</v>
      </c>
      <c r="C278" s="429" t="s">
        <v>544</v>
      </c>
      <c r="D278" s="430">
        <v>3</v>
      </c>
      <c r="E278" s="424">
        <v>210.79999999999998</v>
      </c>
      <c r="F278" s="424">
        <f t="shared" si="4"/>
        <v>632.4</v>
      </c>
    </row>
    <row r="279" spans="1:6">
      <c r="A279" s="379">
        <v>272</v>
      </c>
      <c r="B279" s="431" t="s">
        <v>706</v>
      </c>
      <c r="C279" s="429" t="s">
        <v>544</v>
      </c>
      <c r="D279" s="430">
        <v>8</v>
      </c>
      <c r="E279" s="424">
        <v>576.6</v>
      </c>
      <c r="F279" s="424">
        <f t="shared" si="4"/>
        <v>4612.8</v>
      </c>
    </row>
    <row r="280" spans="1:6">
      <c r="A280" s="379">
        <v>273</v>
      </c>
      <c r="B280" s="431" t="s">
        <v>708</v>
      </c>
      <c r="C280" s="429" t="s">
        <v>544</v>
      </c>
      <c r="D280" s="430">
        <v>8</v>
      </c>
      <c r="E280" s="424">
        <v>531.96</v>
      </c>
      <c r="F280" s="424">
        <f t="shared" si="4"/>
        <v>4255.68</v>
      </c>
    </row>
    <row r="281" spans="1:6">
      <c r="A281" s="379">
        <v>274</v>
      </c>
      <c r="B281" s="431" t="s">
        <v>710</v>
      </c>
      <c r="C281" s="429" t="s">
        <v>544</v>
      </c>
      <c r="D281" s="430">
        <v>11</v>
      </c>
      <c r="E281" s="424">
        <v>600.16</v>
      </c>
      <c r="F281" s="424">
        <f t="shared" si="4"/>
        <v>6601.7599999999993</v>
      </c>
    </row>
    <row r="282" spans="1:6">
      <c r="A282" s="379">
        <v>275</v>
      </c>
      <c r="B282" s="431" t="s">
        <v>712</v>
      </c>
      <c r="C282" s="429" t="s">
        <v>544</v>
      </c>
      <c r="D282" s="430">
        <v>9</v>
      </c>
      <c r="E282" s="424">
        <v>1041.6000000000001</v>
      </c>
      <c r="F282" s="424">
        <f t="shared" si="4"/>
        <v>9374.4000000000015</v>
      </c>
    </row>
    <row r="283" spans="1:6">
      <c r="A283" s="379">
        <v>276</v>
      </c>
      <c r="B283" s="431" t="s">
        <v>713</v>
      </c>
      <c r="C283" s="429" t="s">
        <v>544</v>
      </c>
      <c r="D283" s="430">
        <v>2</v>
      </c>
      <c r="E283" s="424">
        <v>806</v>
      </c>
      <c r="F283" s="424">
        <f t="shared" si="4"/>
        <v>1612</v>
      </c>
    </row>
    <row r="284" spans="1:6">
      <c r="A284" s="379">
        <v>277</v>
      </c>
      <c r="B284" s="431" t="s">
        <v>1037</v>
      </c>
      <c r="C284" s="429" t="s">
        <v>544</v>
      </c>
      <c r="D284" s="430">
        <v>6</v>
      </c>
      <c r="E284" s="424">
        <v>806</v>
      </c>
      <c r="F284" s="424">
        <f t="shared" si="4"/>
        <v>4836</v>
      </c>
    </row>
    <row r="285" spans="1:6">
      <c r="A285" s="379">
        <v>278</v>
      </c>
      <c r="B285" s="431" t="s">
        <v>943</v>
      </c>
      <c r="C285" s="429" t="s">
        <v>544</v>
      </c>
      <c r="D285" s="430">
        <v>7</v>
      </c>
      <c r="E285" s="424">
        <v>334.8</v>
      </c>
      <c r="F285" s="424">
        <f t="shared" si="4"/>
        <v>2343.6</v>
      </c>
    </row>
    <row r="286" spans="1:6">
      <c r="A286" s="379">
        <v>279</v>
      </c>
      <c r="B286" s="431" t="s">
        <v>840</v>
      </c>
      <c r="C286" s="429" t="s">
        <v>544</v>
      </c>
      <c r="D286" s="430">
        <v>13</v>
      </c>
      <c r="E286" s="424">
        <v>300.08</v>
      </c>
      <c r="F286" s="424">
        <f t="shared" si="4"/>
        <v>3901.04</v>
      </c>
    </row>
    <row r="287" spans="1:6">
      <c r="A287" s="379">
        <v>280</v>
      </c>
      <c r="B287" s="431" t="s">
        <v>838</v>
      </c>
      <c r="C287" s="429" t="s">
        <v>544</v>
      </c>
      <c r="D287" s="430">
        <v>3</v>
      </c>
      <c r="E287" s="424">
        <v>226.92000000000002</v>
      </c>
      <c r="F287" s="424">
        <f t="shared" si="4"/>
        <v>680.76</v>
      </c>
    </row>
    <row r="288" spans="1:6">
      <c r="A288" s="379">
        <v>281</v>
      </c>
      <c r="B288" s="431" t="s">
        <v>944</v>
      </c>
      <c r="C288" s="429" t="s">
        <v>544</v>
      </c>
      <c r="D288" s="430">
        <v>8</v>
      </c>
      <c r="E288" s="424">
        <v>1683.92</v>
      </c>
      <c r="F288" s="424">
        <f t="shared" si="4"/>
        <v>13471.36</v>
      </c>
    </row>
    <row r="289" spans="1:6">
      <c r="A289" s="379">
        <v>282</v>
      </c>
      <c r="B289" s="431" t="s">
        <v>875</v>
      </c>
      <c r="C289" s="429" t="s">
        <v>544</v>
      </c>
      <c r="D289" s="430">
        <v>3</v>
      </c>
      <c r="E289" s="424">
        <v>709.65199999999993</v>
      </c>
      <c r="F289" s="424">
        <f t="shared" si="4"/>
        <v>2128.9559999999997</v>
      </c>
    </row>
    <row r="290" spans="1:6">
      <c r="A290" s="379">
        <v>283</v>
      </c>
      <c r="B290" s="431" t="s">
        <v>945</v>
      </c>
      <c r="C290" s="429" t="s">
        <v>544</v>
      </c>
      <c r="D290" s="430">
        <v>5</v>
      </c>
      <c r="E290" s="424">
        <v>445.036</v>
      </c>
      <c r="F290" s="424">
        <f t="shared" si="4"/>
        <v>2225.1799999999998</v>
      </c>
    </row>
    <row r="291" spans="1:6">
      <c r="A291" s="379">
        <v>284</v>
      </c>
      <c r="B291" s="431" t="s">
        <v>876</v>
      </c>
      <c r="C291" s="429" t="s">
        <v>544</v>
      </c>
      <c r="D291" s="430">
        <v>13</v>
      </c>
      <c r="E291" s="424">
        <v>1240</v>
      </c>
      <c r="F291" s="424">
        <f t="shared" si="4"/>
        <v>16120</v>
      </c>
    </row>
    <row r="292" spans="1:6">
      <c r="A292" s="379">
        <v>285</v>
      </c>
      <c r="B292" s="431" t="s">
        <v>877</v>
      </c>
      <c r="C292" s="429" t="s">
        <v>544</v>
      </c>
      <c r="D292" s="430">
        <v>6</v>
      </c>
      <c r="E292" s="424">
        <v>520.80000000000007</v>
      </c>
      <c r="F292" s="424">
        <f t="shared" si="4"/>
        <v>3124.8</v>
      </c>
    </row>
    <row r="293" spans="1:6">
      <c r="A293" s="379">
        <v>286</v>
      </c>
      <c r="B293" s="431" t="s">
        <v>880</v>
      </c>
      <c r="C293" s="429" t="s">
        <v>544</v>
      </c>
      <c r="D293" s="430">
        <v>5</v>
      </c>
      <c r="E293" s="424">
        <v>2108</v>
      </c>
      <c r="F293" s="424">
        <f t="shared" si="4"/>
        <v>10540</v>
      </c>
    </row>
    <row r="294" spans="1:6">
      <c r="A294" s="379">
        <v>287</v>
      </c>
      <c r="B294" s="431" t="s">
        <v>835</v>
      </c>
      <c r="C294" s="429" t="s">
        <v>544</v>
      </c>
      <c r="D294" s="430">
        <v>9</v>
      </c>
      <c r="E294" s="424">
        <v>308.76000000000005</v>
      </c>
      <c r="F294" s="424">
        <f t="shared" si="4"/>
        <v>2778.8400000000006</v>
      </c>
    </row>
    <row r="295" spans="1:6">
      <c r="A295" s="379">
        <v>288</v>
      </c>
      <c r="B295" s="431" t="s">
        <v>881</v>
      </c>
      <c r="C295" s="429" t="s">
        <v>544</v>
      </c>
      <c r="D295" s="430">
        <v>22</v>
      </c>
      <c r="E295" s="424">
        <v>558</v>
      </c>
      <c r="F295" s="424">
        <f t="shared" si="4"/>
        <v>12276</v>
      </c>
    </row>
    <row r="296" spans="1:6">
      <c r="A296" s="379">
        <v>289</v>
      </c>
      <c r="B296" s="431" t="s">
        <v>1038</v>
      </c>
      <c r="C296" s="429" t="s">
        <v>544</v>
      </c>
      <c r="D296" s="430">
        <v>6</v>
      </c>
      <c r="E296" s="424">
        <v>789.88</v>
      </c>
      <c r="F296" s="424">
        <f t="shared" si="4"/>
        <v>4739.28</v>
      </c>
    </row>
    <row r="297" spans="1:6">
      <c r="A297" s="379">
        <v>290</v>
      </c>
      <c r="B297" s="431" t="s">
        <v>1039</v>
      </c>
      <c r="C297" s="429" t="s">
        <v>544</v>
      </c>
      <c r="D297" s="430">
        <v>6</v>
      </c>
      <c r="E297" s="424">
        <v>1674</v>
      </c>
      <c r="F297" s="424">
        <f t="shared" si="4"/>
        <v>10044</v>
      </c>
    </row>
    <row r="298" spans="1:6">
      <c r="A298" s="379">
        <v>291</v>
      </c>
      <c r="B298" s="431" t="s">
        <v>836</v>
      </c>
      <c r="C298" s="429" t="s">
        <v>544</v>
      </c>
      <c r="D298" s="430">
        <v>16</v>
      </c>
      <c r="E298" s="424">
        <v>372</v>
      </c>
      <c r="F298" s="424">
        <f t="shared" si="4"/>
        <v>5952</v>
      </c>
    </row>
    <row r="299" spans="1:6">
      <c r="A299" s="379">
        <v>292</v>
      </c>
      <c r="B299" s="431" t="s">
        <v>731</v>
      </c>
      <c r="C299" s="429" t="s">
        <v>544</v>
      </c>
      <c r="D299" s="430">
        <v>13</v>
      </c>
      <c r="E299" s="424">
        <v>749.952</v>
      </c>
      <c r="F299" s="424">
        <f t="shared" si="4"/>
        <v>9749.3760000000002</v>
      </c>
    </row>
    <row r="300" spans="1:6">
      <c r="A300" s="379">
        <v>293</v>
      </c>
      <c r="B300" s="431" t="s">
        <v>834</v>
      </c>
      <c r="C300" s="429" t="s">
        <v>544</v>
      </c>
      <c r="D300" s="430">
        <v>10</v>
      </c>
      <c r="E300" s="424">
        <v>156.24</v>
      </c>
      <c r="F300" s="424">
        <f t="shared" si="4"/>
        <v>1562.4</v>
      </c>
    </row>
    <row r="301" spans="1:6">
      <c r="A301" s="379">
        <v>294</v>
      </c>
      <c r="B301" s="431" t="s">
        <v>833</v>
      </c>
      <c r="C301" s="429" t="s">
        <v>544</v>
      </c>
      <c r="D301" s="430">
        <v>11</v>
      </c>
      <c r="E301" s="424">
        <v>156.24</v>
      </c>
      <c r="F301" s="424">
        <f t="shared" si="4"/>
        <v>1718.64</v>
      </c>
    </row>
    <row r="302" spans="1:6">
      <c r="A302" s="379">
        <v>295</v>
      </c>
      <c r="B302" s="431" t="s">
        <v>841</v>
      </c>
      <c r="C302" s="429" t="s">
        <v>544</v>
      </c>
      <c r="D302" s="430">
        <v>3</v>
      </c>
      <c r="E302" s="424">
        <v>351.54</v>
      </c>
      <c r="F302" s="424">
        <f t="shared" si="4"/>
        <v>1054.6200000000001</v>
      </c>
    </row>
    <row r="303" spans="1:6">
      <c r="A303" s="379">
        <v>296</v>
      </c>
      <c r="B303" s="431" t="s">
        <v>839</v>
      </c>
      <c r="C303" s="429" t="s">
        <v>544</v>
      </c>
      <c r="D303" s="430">
        <v>3</v>
      </c>
      <c r="E303" s="424">
        <v>370.76000000000005</v>
      </c>
      <c r="F303" s="424">
        <f t="shared" si="4"/>
        <v>1112.2800000000002</v>
      </c>
    </row>
    <row r="304" spans="1:6" ht="25.5">
      <c r="A304" s="379">
        <v>297</v>
      </c>
      <c r="B304" s="431" t="s">
        <v>891</v>
      </c>
      <c r="C304" s="429" t="s">
        <v>544</v>
      </c>
      <c r="D304" s="430">
        <v>13</v>
      </c>
      <c r="E304" s="424">
        <v>1116</v>
      </c>
      <c r="F304" s="424">
        <f t="shared" si="4"/>
        <v>14508</v>
      </c>
    </row>
    <row r="305" spans="1:6">
      <c r="A305" s="379">
        <v>298</v>
      </c>
      <c r="B305" s="431" t="s">
        <v>892</v>
      </c>
      <c r="C305" s="429" t="s">
        <v>544</v>
      </c>
      <c r="D305" s="430">
        <v>12</v>
      </c>
      <c r="E305" s="424">
        <v>1165.6000000000001</v>
      </c>
      <c r="F305" s="424">
        <f t="shared" si="4"/>
        <v>13987.2</v>
      </c>
    </row>
    <row r="306" spans="1:6">
      <c r="A306" s="379">
        <v>299</v>
      </c>
      <c r="B306" s="431" t="s">
        <v>837</v>
      </c>
      <c r="C306" s="429" t="s">
        <v>544</v>
      </c>
      <c r="D306" s="430">
        <v>17</v>
      </c>
      <c r="E306" s="424">
        <v>711.76</v>
      </c>
      <c r="F306" s="424">
        <f t="shared" si="4"/>
        <v>12099.92</v>
      </c>
    </row>
    <row r="307" spans="1:6">
      <c r="A307" s="379">
        <v>300</v>
      </c>
      <c r="B307" s="431" t="s">
        <v>894</v>
      </c>
      <c r="C307" s="429" t="s">
        <v>544</v>
      </c>
      <c r="D307" s="430">
        <v>6</v>
      </c>
      <c r="E307" s="424">
        <v>1513.172</v>
      </c>
      <c r="F307" s="424">
        <f t="shared" si="4"/>
        <v>9079.0319999999992</v>
      </c>
    </row>
    <row r="308" spans="1:6">
      <c r="A308" s="379">
        <v>301</v>
      </c>
      <c r="B308" s="431" t="s">
        <v>952</v>
      </c>
      <c r="C308" s="429" t="s">
        <v>544</v>
      </c>
      <c r="D308" s="430">
        <v>6</v>
      </c>
      <c r="E308" s="424">
        <v>1488</v>
      </c>
      <c r="F308" s="424">
        <f t="shared" si="4"/>
        <v>8928</v>
      </c>
    </row>
    <row r="309" spans="1:6">
      <c r="A309" s="379">
        <v>302</v>
      </c>
      <c r="B309" s="431" t="s">
        <v>899</v>
      </c>
      <c r="C309" s="429" t="s">
        <v>544</v>
      </c>
      <c r="D309" s="430">
        <v>8</v>
      </c>
      <c r="E309" s="424">
        <v>248</v>
      </c>
      <c r="F309" s="424">
        <f t="shared" si="4"/>
        <v>1984</v>
      </c>
    </row>
    <row r="310" spans="1:6">
      <c r="A310" s="379">
        <v>303</v>
      </c>
      <c r="B310" s="431" t="s">
        <v>955</v>
      </c>
      <c r="C310" s="429" t="s">
        <v>544</v>
      </c>
      <c r="D310" s="430">
        <v>40</v>
      </c>
      <c r="E310" s="424">
        <v>781.19999999999993</v>
      </c>
      <c r="F310" s="424">
        <f t="shared" si="4"/>
        <v>31247.999999999996</v>
      </c>
    </row>
    <row r="311" spans="1:6">
      <c r="A311" s="379">
        <v>304</v>
      </c>
      <c r="B311" s="431" t="s">
        <v>1040</v>
      </c>
      <c r="C311" s="429" t="s">
        <v>544</v>
      </c>
      <c r="D311" s="430">
        <v>6</v>
      </c>
      <c r="E311" s="424">
        <v>1233.8</v>
      </c>
      <c r="F311" s="424">
        <f t="shared" si="4"/>
        <v>7402.7999999999993</v>
      </c>
    </row>
    <row r="312" spans="1:6" ht="15">
      <c r="A312" s="379">
        <v>305</v>
      </c>
      <c r="B312" s="426" t="s">
        <v>1041</v>
      </c>
      <c r="C312" s="429" t="s">
        <v>544</v>
      </c>
      <c r="D312" s="430">
        <v>4</v>
      </c>
      <c r="E312" s="424">
        <v>1004.4</v>
      </c>
      <c r="F312" s="424">
        <f t="shared" si="4"/>
        <v>4017.6</v>
      </c>
    </row>
    <row r="313" spans="1:6">
      <c r="A313" s="379">
        <v>306</v>
      </c>
      <c r="B313" s="431" t="s">
        <v>969</v>
      </c>
      <c r="C313" s="429" t="s">
        <v>544</v>
      </c>
      <c r="D313" s="430">
        <v>3</v>
      </c>
      <c r="E313" s="424">
        <v>1240.992</v>
      </c>
      <c r="F313" s="424">
        <f t="shared" si="4"/>
        <v>3722.9759999999997</v>
      </c>
    </row>
    <row r="314" spans="1:6">
      <c r="A314" s="379">
        <v>307</v>
      </c>
      <c r="B314" s="431" t="s">
        <v>978</v>
      </c>
      <c r="C314" s="429" t="s">
        <v>544</v>
      </c>
      <c r="D314" s="430">
        <v>6</v>
      </c>
      <c r="E314" s="424">
        <v>434</v>
      </c>
      <c r="F314" s="424">
        <f t="shared" si="4"/>
        <v>2604</v>
      </c>
    </row>
    <row r="315" spans="1:6">
      <c r="A315" s="379">
        <v>308</v>
      </c>
      <c r="B315" s="431" t="s">
        <v>979</v>
      </c>
      <c r="C315" s="429" t="s">
        <v>544</v>
      </c>
      <c r="D315" s="430">
        <v>13</v>
      </c>
      <c r="E315" s="424">
        <v>448.88</v>
      </c>
      <c r="F315" s="424">
        <f t="shared" si="4"/>
        <v>5835.44</v>
      </c>
    </row>
    <row r="316" spans="1:6" ht="15">
      <c r="A316" s="379">
        <v>309</v>
      </c>
      <c r="B316" s="432" t="s">
        <v>1042</v>
      </c>
      <c r="C316" s="429" t="s">
        <v>544</v>
      </c>
      <c r="D316" s="430">
        <v>79</v>
      </c>
      <c r="E316" s="424">
        <v>589</v>
      </c>
      <c r="F316" s="424">
        <f t="shared" si="4"/>
        <v>46531</v>
      </c>
    </row>
    <row r="317" spans="1:6">
      <c r="A317" s="379">
        <v>310</v>
      </c>
      <c r="B317" s="433" t="s">
        <v>1043</v>
      </c>
      <c r="C317" s="429" t="s">
        <v>544</v>
      </c>
      <c r="D317" s="430">
        <v>2</v>
      </c>
      <c r="E317" s="424">
        <v>1776.92</v>
      </c>
      <c r="F317" s="424">
        <f t="shared" si="4"/>
        <v>3553.84</v>
      </c>
    </row>
    <row r="318" spans="1:6">
      <c r="A318" s="379">
        <v>311</v>
      </c>
      <c r="B318" s="433" t="s">
        <v>1044</v>
      </c>
      <c r="C318" s="429" t="s">
        <v>544</v>
      </c>
      <c r="D318" s="430">
        <v>1</v>
      </c>
      <c r="E318" s="424">
        <v>375.71999999999997</v>
      </c>
      <c r="F318" s="424">
        <f t="shared" si="4"/>
        <v>375.71999999999997</v>
      </c>
    </row>
    <row r="319" spans="1:6" ht="15">
      <c r="A319" s="379">
        <v>312</v>
      </c>
      <c r="B319" s="426" t="s">
        <v>1045</v>
      </c>
      <c r="C319" s="429" t="s">
        <v>544</v>
      </c>
      <c r="D319" s="430">
        <v>2</v>
      </c>
      <c r="E319" s="424">
        <v>2411.7999999999997</v>
      </c>
      <c r="F319" s="424">
        <f t="shared" si="4"/>
        <v>4823.5999999999995</v>
      </c>
    </row>
    <row r="320" spans="1:6" ht="15">
      <c r="A320" s="379">
        <v>313</v>
      </c>
      <c r="B320" s="426" t="s">
        <v>999</v>
      </c>
      <c r="C320" s="429" t="s">
        <v>544</v>
      </c>
      <c r="D320" s="430">
        <v>6</v>
      </c>
      <c r="E320" s="424">
        <v>297.59999999999997</v>
      </c>
      <c r="F320" s="424">
        <f t="shared" si="4"/>
        <v>1785.6</v>
      </c>
    </row>
    <row r="321" spans="1:6" ht="15">
      <c r="A321" s="379">
        <v>314</v>
      </c>
      <c r="B321" s="426" t="s">
        <v>1046</v>
      </c>
      <c r="C321" s="429" t="s">
        <v>544</v>
      </c>
      <c r="D321" s="430">
        <v>2</v>
      </c>
      <c r="E321" s="424">
        <v>3825.4</v>
      </c>
      <c r="F321" s="424">
        <f t="shared" si="4"/>
        <v>7650.8</v>
      </c>
    </row>
    <row r="322" spans="1:6" ht="15">
      <c r="A322" s="379">
        <v>315</v>
      </c>
      <c r="B322" s="426" t="s">
        <v>1047</v>
      </c>
      <c r="C322" s="429" t="s">
        <v>544</v>
      </c>
      <c r="D322" s="430">
        <v>6</v>
      </c>
      <c r="E322" s="424">
        <v>724.16</v>
      </c>
      <c r="F322" s="424">
        <f t="shared" si="4"/>
        <v>4344.96</v>
      </c>
    </row>
    <row r="323" spans="1:6" ht="15">
      <c r="A323" s="379">
        <v>316</v>
      </c>
      <c r="B323" s="426" t="s">
        <v>1048</v>
      </c>
      <c r="C323" s="429" t="s">
        <v>544</v>
      </c>
      <c r="D323" s="430">
        <v>22</v>
      </c>
      <c r="E323" s="424">
        <v>1785.6000000000001</v>
      </c>
      <c r="F323" s="424">
        <f t="shared" si="4"/>
        <v>39283.200000000004</v>
      </c>
    </row>
    <row r="324" spans="1:6" ht="15">
      <c r="A324" s="379">
        <v>317</v>
      </c>
      <c r="B324" s="426" t="s">
        <v>1049</v>
      </c>
      <c r="C324" s="429" t="s">
        <v>544</v>
      </c>
      <c r="D324" s="430">
        <v>6</v>
      </c>
      <c r="E324" s="424">
        <v>217.24799999999999</v>
      </c>
      <c r="F324" s="424">
        <f t="shared" si="4"/>
        <v>1303.4879999999998</v>
      </c>
    </row>
    <row r="325" spans="1:6" ht="15">
      <c r="A325" s="379">
        <v>318</v>
      </c>
      <c r="B325" s="426" t="s">
        <v>1050</v>
      </c>
      <c r="C325" s="429" t="s">
        <v>544</v>
      </c>
      <c r="D325" s="430">
        <v>6</v>
      </c>
      <c r="E325" s="424">
        <v>188.48</v>
      </c>
      <c r="F325" s="424">
        <f t="shared" si="4"/>
        <v>1130.8799999999999</v>
      </c>
    </row>
    <row r="326" spans="1:6">
      <c r="A326" s="379">
        <v>1</v>
      </c>
      <c r="B326" s="379" t="s">
        <v>1051</v>
      </c>
      <c r="C326" s="379" t="s">
        <v>738</v>
      </c>
      <c r="D326" s="424">
        <v>7</v>
      </c>
      <c r="E326" s="424">
        <v>708.33333333333337</v>
      </c>
      <c r="F326" s="424">
        <f>D326*E326</f>
        <v>4958.3333333333339</v>
      </c>
    </row>
    <row r="327" spans="1:6">
      <c r="A327" s="379">
        <v>2</v>
      </c>
      <c r="B327" s="379" t="s">
        <v>1052</v>
      </c>
      <c r="C327" s="379" t="s">
        <v>738</v>
      </c>
      <c r="D327" s="424">
        <v>30</v>
      </c>
      <c r="E327" s="424">
        <v>541.66666666666674</v>
      </c>
      <c r="F327" s="424">
        <f t="shared" ref="F327:F413" si="5">D327*E327</f>
        <v>16250.000000000002</v>
      </c>
    </row>
    <row r="328" spans="1:6">
      <c r="A328" s="379">
        <v>3</v>
      </c>
      <c r="B328" s="379" t="s">
        <v>1053</v>
      </c>
      <c r="C328" s="379" t="s">
        <v>738</v>
      </c>
      <c r="D328" s="424">
        <v>30</v>
      </c>
      <c r="E328" s="424">
        <v>708.33333333333337</v>
      </c>
      <c r="F328" s="424">
        <f t="shared" si="5"/>
        <v>21250</v>
      </c>
    </row>
    <row r="329" spans="1:6">
      <c r="A329" s="379">
        <v>4</v>
      </c>
      <c r="B329" s="379" t="s">
        <v>1054</v>
      </c>
      <c r="C329" s="379" t="s">
        <v>738</v>
      </c>
      <c r="D329" s="424">
        <v>26.4</v>
      </c>
      <c r="E329" s="424">
        <v>2250</v>
      </c>
      <c r="F329" s="424">
        <f t="shared" si="5"/>
        <v>59400</v>
      </c>
    </row>
    <row r="330" spans="1:6">
      <c r="A330" s="379">
        <v>5</v>
      </c>
      <c r="B330" s="379" t="s">
        <v>1055</v>
      </c>
      <c r="C330" s="379" t="s">
        <v>738</v>
      </c>
      <c r="D330" s="424">
        <v>7.1</v>
      </c>
      <c r="E330" s="424">
        <v>2916.666666666667</v>
      </c>
      <c r="F330" s="424">
        <f t="shared" si="5"/>
        <v>20708.333333333336</v>
      </c>
    </row>
    <row r="331" spans="1:6">
      <c r="A331" s="379">
        <v>6</v>
      </c>
      <c r="B331" s="379" t="s">
        <v>1056</v>
      </c>
      <c r="C331" s="379" t="s">
        <v>1057</v>
      </c>
      <c r="D331" s="424">
        <v>14.5</v>
      </c>
      <c r="E331" s="424">
        <v>750</v>
      </c>
      <c r="F331" s="424">
        <f t="shared" si="5"/>
        <v>10875</v>
      </c>
    </row>
    <row r="332" spans="1:6">
      <c r="A332" s="379">
        <v>7</v>
      </c>
      <c r="B332" s="379" t="s">
        <v>1058</v>
      </c>
      <c r="C332" s="379" t="s">
        <v>738</v>
      </c>
      <c r="D332" s="424">
        <v>1.5</v>
      </c>
      <c r="E332" s="424">
        <v>416.66666666666669</v>
      </c>
      <c r="F332" s="424">
        <f t="shared" si="5"/>
        <v>625</v>
      </c>
    </row>
    <row r="333" spans="1:6">
      <c r="A333" s="379">
        <v>8</v>
      </c>
      <c r="B333" s="379" t="s">
        <v>1059</v>
      </c>
      <c r="C333" s="379" t="s">
        <v>738</v>
      </c>
      <c r="D333" s="424">
        <v>3.5</v>
      </c>
      <c r="E333" s="424">
        <v>708.33333333333337</v>
      </c>
      <c r="F333" s="424">
        <f t="shared" si="5"/>
        <v>2479.166666666667</v>
      </c>
    </row>
    <row r="334" spans="1:6">
      <c r="A334" s="379">
        <v>9</v>
      </c>
      <c r="B334" s="379" t="s">
        <v>739</v>
      </c>
      <c r="C334" s="379" t="s">
        <v>738</v>
      </c>
      <c r="D334" s="424">
        <v>2.85</v>
      </c>
      <c r="E334" s="424">
        <v>1666.6666666666667</v>
      </c>
      <c r="F334" s="424">
        <f t="shared" si="5"/>
        <v>4750</v>
      </c>
    </row>
    <row r="335" spans="1:6">
      <c r="A335" s="379">
        <v>10</v>
      </c>
      <c r="B335" s="379" t="s">
        <v>1060</v>
      </c>
      <c r="C335" s="379" t="s">
        <v>738</v>
      </c>
      <c r="D335" s="424">
        <v>1.2</v>
      </c>
      <c r="E335" s="424">
        <v>2916.666666666667</v>
      </c>
      <c r="F335" s="424">
        <f t="shared" si="5"/>
        <v>3500.0000000000005</v>
      </c>
    </row>
    <row r="336" spans="1:6">
      <c r="A336" s="379">
        <v>11</v>
      </c>
      <c r="B336" s="379" t="s">
        <v>740</v>
      </c>
      <c r="C336" s="379" t="s">
        <v>738</v>
      </c>
      <c r="D336" s="424">
        <v>4.9000000000000004</v>
      </c>
      <c r="E336" s="424">
        <v>625</v>
      </c>
      <c r="F336" s="424">
        <f t="shared" si="5"/>
        <v>3062.5</v>
      </c>
    </row>
    <row r="337" spans="1:6">
      <c r="A337" s="379">
        <v>12</v>
      </c>
      <c r="B337" s="379" t="s">
        <v>741</v>
      </c>
      <c r="C337" s="379" t="s">
        <v>738</v>
      </c>
      <c r="D337" s="424">
        <v>1.6</v>
      </c>
      <c r="E337" s="424">
        <v>3250</v>
      </c>
      <c r="F337" s="424">
        <f t="shared" si="5"/>
        <v>5200</v>
      </c>
    </row>
    <row r="338" spans="1:6">
      <c r="A338" s="379">
        <v>13</v>
      </c>
      <c r="B338" s="379" t="s">
        <v>1061</v>
      </c>
      <c r="C338" s="379" t="s">
        <v>738</v>
      </c>
      <c r="D338" s="424">
        <v>2</v>
      </c>
      <c r="E338" s="424">
        <v>1416.6666666666667</v>
      </c>
      <c r="F338" s="424">
        <f t="shared" si="5"/>
        <v>2833.3333333333335</v>
      </c>
    </row>
    <row r="339" spans="1:6">
      <c r="A339" s="379">
        <v>14</v>
      </c>
      <c r="B339" s="379" t="s">
        <v>742</v>
      </c>
      <c r="C339" s="379" t="s">
        <v>738</v>
      </c>
      <c r="D339" s="424">
        <v>5.2</v>
      </c>
      <c r="E339" s="424">
        <v>708.33333333333337</v>
      </c>
      <c r="F339" s="424">
        <f t="shared" si="5"/>
        <v>3683.3333333333335</v>
      </c>
    </row>
    <row r="340" spans="1:6">
      <c r="A340" s="379">
        <v>15</v>
      </c>
      <c r="B340" s="379" t="s">
        <v>1062</v>
      </c>
      <c r="C340" s="379" t="s">
        <v>738</v>
      </c>
      <c r="D340" s="424">
        <v>3.5</v>
      </c>
      <c r="E340" s="424">
        <v>1416.6666666666667</v>
      </c>
      <c r="F340" s="424">
        <f t="shared" si="5"/>
        <v>4958.3333333333339</v>
      </c>
    </row>
    <row r="341" spans="1:6">
      <c r="A341" s="379">
        <v>16</v>
      </c>
      <c r="B341" s="379" t="s">
        <v>743</v>
      </c>
      <c r="C341" s="379" t="s">
        <v>738</v>
      </c>
      <c r="D341" s="424">
        <v>25.4</v>
      </c>
      <c r="E341" s="424">
        <v>1416.6666666666667</v>
      </c>
      <c r="F341" s="424">
        <f t="shared" si="5"/>
        <v>35983.333333333336</v>
      </c>
    </row>
    <row r="342" spans="1:6">
      <c r="A342" s="379">
        <v>17</v>
      </c>
      <c r="B342" s="379" t="s">
        <v>1063</v>
      </c>
      <c r="C342" s="379" t="s">
        <v>738</v>
      </c>
      <c r="D342" s="424">
        <v>18.3</v>
      </c>
      <c r="E342" s="424">
        <v>750</v>
      </c>
      <c r="F342" s="424">
        <f t="shared" si="5"/>
        <v>13725</v>
      </c>
    </row>
    <row r="343" spans="1:6">
      <c r="A343" s="379">
        <v>18</v>
      </c>
      <c r="B343" s="379" t="s">
        <v>744</v>
      </c>
      <c r="C343" s="379" t="s">
        <v>738</v>
      </c>
      <c r="D343" s="424">
        <v>2</v>
      </c>
      <c r="E343" s="424">
        <v>1000</v>
      </c>
      <c r="F343" s="424">
        <f t="shared" si="5"/>
        <v>2000</v>
      </c>
    </row>
    <row r="344" spans="1:6">
      <c r="A344" s="379">
        <v>19</v>
      </c>
      <c r="B344" s="379" t="s">
        <v>1064</v>
      </c>
      <c r="C344" s="379" t="s">
        <v>1057</v>
      </c>
      <c r="D344" s="424">
        <v>1.2</v>
      </c>
      <c r="E344" s="424">
        <v>1666.6666666666667</v>
      </c>
      <c r="F344" s="424">
        <f t="shared" si="5"/>
        <v>2000</v>
      </c>
    </row>
    <row r="345" spans="1:6">
      <c r="A345" s="379">
        <v>20</v>
      </c>
      <c r="B345" s="379" t="s">
        <v>745</v>
      </c>
      <c r="C345" s="379" t="s">
        <v>738</v>
      </c>
      <c r="D345" s="424">
        <v>7</v>
      </c>
      <c r="E345" s="424">
        <v>1416.6666666666667</v>
      </c>
      <c r="F345" s="424">
        <f t="shared" si="5"/>
        <v>9916.6666666666679</v>
      </c>
    </row>
    <row r="346" spans="1:6">
      <c r="A346" s="379">
        <v>21</v>
      </c>
      <c r="B346" s="379" t="s">
        <v>1065</v>
      </c>
      <c r="C346" s="379" t="s">
        <v>738</v>
      </c>
      <c r="D346" s="424">
        <v>0.7</v>
      </c>
      <c r="E346" s="424">
        <v>6250</v>
      </c>
      <c r="F346" s="424">
        <f t="shared" si="5"/>
        <v>4375</v>
      </c>
    </row>
    <row r="347" spans="1:6">
      <c r="A347" s="379">
        <v>22</v>
      </c>
      <c r="B347" s="379" t="s">
        <v>1066</v>
      </c>
      <c r="C347" s="379" t="s">
        <v>738</v>
      </c>
      <c r="D347" s="424">
        <v>0.5</v>
      </c>
      <c r="E347" s="424">
        <v>1416.6666666666667</v>
      </c>
      <c r="F347" s="424">
        <f t="shared" si="5"/>
        <v>708.33333333333337</v>
      </c>
    </row>
    <row r="348" spans="1:6">
      <c r="A348" s="434">
        <v>23</v>
      </c>
      <c r="B348" s="434" t="s">
        <v>750</v>
      </c>
      <c r="C348" s="434" t="s">
        <v>738</v>
      </c>
      <c r="D348" s="424">
        <v>1.6</v>
      </c>
      <c r="E348" s="424">
        <v>375</v>
      </c>
      <c r="F348" s="424">
        <f t="shared" si="5"/>
        <v>600</v>
      </c>
    </row>
    <row r="349" spans="1:6">
      <c r="A349" s="434">
        <v>24</v>
      </c>
      <c r="B349" s="434" t="s">
        <v>1067</v>
      </c>
      <c r="C349" s="434" t="s">
        <v>1068</v>
      </c>
      <c r="D349" s="424">
        <v>2</v>
      </c>
      <c r="E349" s="424">
        <v>350</v>
      </c>
      <c r="F349" s="424">
        <f t="shared" si="5"/>
        <v>700</v>
      </c>
    </row>
    <row r="350" spans="1:6">
      <c r="A350" s="434">
        <v>25</v>
      </c>
      <c r="B350" s="434" t="s">
        <v>1069</v>
      </c>
      <c r="C350" s="434" t="s">
        <v>738</v>
      </c>
      <c r="D350" s="424">
        <v>10</v>
      </c>
      <c r="E350" s="424">
        <v>29.166666666666668</v>
      </c>
      <c r="F350" s="424">
        <f t="shared" si="5"/>
        <v>291.66666666666669</v>
      </c>
    </row>
    <row r="351" spans="1:6">
      <c r="A351" s="434">
        <v>26</v>
      </c>
      <c r="B351" s="434" t="s">
        <v>751</v>
      </c>
      <c r="C351" s="434" t="s">
        <v>738</v>
      </c>
      <c r="D351" s="424">
        <v>1.4</v>
      </c>
      <c r="E351" s="424">
        <v>1833.3333333333335</v>
      </c>
      <c r="F351" s="424">
        <f t="shared" si="5"/>
        <v>2566.6666666666665</v>
      </c>
    </row>
    <row r="352" spans="1:6">
      <c r="A352" s="434">
        <v>27</v>
      </c>
      <c r="B352" s="434" t="s">
        <v>1070</v>
      </c>
      <c r="C352" s="434" t="s">
        <v>738</v>
      </c>
      <c r="D352" s="424">
        <v>3.1</v>
      </c>
      <c r="E352" s="424">
        <v>1333.3333333333335</v>
      </c>
      <c r="F352" s="424">
        <f t="shared" si="5"/>
        <v>4133.3333333333339</v>
      </c>
    </row>
    <row r="353" spans="1:6">
      <c r="A353" s="434">
        <v>28</v>
      </c>
      <c r="B353" s="434" t="s">
        <v>1071</v>
      </c>
      <c r="C353" s="379" t="s">
        <v>738</v>
      </c>
      <c r="D353" s="424">
        <v>1</v>
      </c>
      <c r="E353" s="424">
        <v>1500</v>
      </c>
      <c r="F353" s="424">
        <f t="shared" si="5"/>
        <v>1500</v>
      </c>
    </row>
    <row r="354" spans="1:6">
      <c r="A354" s="434">
        <v>29</v>
      </c>
      <c r="B354" s="434" t="s">
        <v>1072</v>
      </c>
      <c r="C354" s="379" t="s">
        <v>738</v>
      </c>
      <c r="D354" s="424">
        <v>1.7</v>
      </c>
      <c r="E354" s="424">
        <v>1500</v>
      </c>
      <c r="F354" s="424">
        <f t="shared" si="5"/>
        <v>2550</v>
      </c>
    </row>
    <row r="355" spans="1:6">
      <c r="A355" s="379">
        <v>30</v>
      </c>
      <c r="B355" s="379" t="s">
        <v>1073</v>
      </c>
      <c r="C355" s="379" t="s">
        <v>763</v>
      </c>
      <c r="D355" s="424">
        <v>6</v>
      </c>
      <c r="E355" s="424">
        <v>233.33333333333334</v>
      </c>
      <c r="F355" s="424">
        <f t="shared" si="5"/>
        <v>1400</v>
      </c>
    </row>
    <row r="356" spans="1:6">
      <c r="A356" s="379">
        <v>31</v>
      </c>
      <c r="B356" s="379" t="s">
        <v>1074</v>
      </c>
      <c r="C356" s="379" t="s">
        <v>738</v>
      </c>
      <c r="D356" s="424">
        <v>4</v>
      </c>
      <c r="E356" s="424">
        <v>133.33333333333334</v>
      </c>
      <c r="F356" s="424">
        <f t="shared" si="5"/>
        <v>533.33333333333337</v>
      </c>
    </row>
    <row r="357" spans="1:6">
      <c r="A357" s="379">
        <v>32</v>
      </c>
      <c r="B357" s="379" t="s">
        <v>752</v>
      </c>
      <c r="C357" s="379" t="s">
        <v>738</v>
      </c>
      <c r="D357" s="424">
        <v>1.6</v>
      </c>
      <c r="E357" s="424">
        <v>2416.666666666667</v>
      </c>
      <c r="F357" s="424">
        <f t="shared" si="5"/>
        <v>3866.6666666666674</v>
      </c>
    </row>
    <row r="358" spans="1:6">
      <c r="A358" s="379">
        <v>33</v>
      </c>
      <c r="B358" s="379" t="s">
        <v>765</v>
      </c>
      <c r="C358" s="379" t="s">
        <v>738</v>
      </c>
      <c r="D358" s="424">
        <v>16.399999999999999</v>
      </c>
      <c r="E358" s="424">
        <v>2041.6666666666667</v>
      </c>
      <c r="F358" s="424">
        <f t="shared" si="5"/>
        <v>33483.333333333328</v>
      </c>
    </row>
    <row r="359" spans="1:6">
      <c r="A359" s="379">
        <v>34</v>
      </c>
      <c r="B359" s="379" t="s">
        <v>753</v>
      </c>
      <c r="C359" s="379" t="s">
        <v>738</v>
      </c>
      <c r="D359" s="424">
        <v>0.96</v>
      </c>
      <c r="E359" s="424">
        <v>1125</v>
      </c>
      <c r="F359" s="424">
        <f t="shared" si="5"/>
        <v>1080</v>
      </c>
    </row>
    <row r="360" spans="1:6">
      <c r="A360" s="379">
        <v>35</v>
      </c>
      <c r="B360" s="379" t="s">
        <v>754</v>
      </c>
      <c r="C360" s="379" t="s">
        <v>738</v>
      </c>
      <c r="D360" s="424">
        <v>3.3</v>
      </c>
      <c r="E360" s="424">
        <v>1000</v>
      </c>
      <c r="F360" s="424">
        <f t="shared" si="5"/>
        <v>3300</v>
      </c>
    </row>
    <row r="361" spans="1:6">
      <c r="A361" s="379">
        <v>36</v>
      </c>
      <c r="B361" s="379" t="s">
        <v>766</v>
      </c>
      <c r="C361" s="379" t="s">
        <v>738</v>
      </c>
      <c r="D361" s="424">
        <v>1.6</v>
      </c>
      <c r="E361" s="424">
        <v>708.33333333333337</v>
      </c>
      <c r="F361" s="424">
        <f t="shared" si="5"/>
        <v>1133.3333333333335</v>
      </c>
    </row>
    <row r="362" spans="1:6">
      <c r="A362" s="379">
        <v>37</v>
      </c>
      <c r="B362" s="379" t="s">
        <v>755</v>
      </c>
      <c r="C362" s="379" t="s">
        <v>738</v>
      </c>
      <c r="D362" s="424">
        <v>1.8</v>
      </c>
      <c r="E362" s="424">
        <v>1041.6666666666667</v>
      </c>
      <c r="F362" s="424">
        <f t="shared" si="5"/>
        <v>1875.0000000000002</v>
      </c>
    </row>
    <row r="363" spans="1:6">
      <c r="A363" s="379">
        <v>38</v>
      </c>
      <c r="B363" s="379" t="s">
        <v>756</v>
      </c>
      <c r="C363" s="379" t="s">
        <v>738</v>
      </c>
      <c r="D363" s="424">
        <v>1.3</v>
      </c>
      <c r="E363" s="424">
        <v>875</v>
      </c>
      <c r="F363" s="424">
        <f t="shared" si="5"/>
        <v>1137.5</v>
      </c>
    </row>
    <row r="364" spans="1:6">
      <c r="A364" s="379">
        <v>39</v>
      </c>
      <c r="B364" s="379" t="s">
        <v>757</v>
      </c>
      <c r="C364" s="379" t="s">
        <v>738</v>
      </c>
      <c r="D364" s="424">
        <v>2.9</v>
      </c>
      <c r="E364" s="424">
        <v>733.33333333333337</v>
      </c>
      <c r="F364" s="424">
        <f t="shared" si="5"/>
        <v>2126.6666666666665</v>
      </c>
    </row>
    <row r="365" spans="1:6">
      <c r="A365" s="379">
        <v>40</v>
      </c>
      <c r="B365" s="379" t="s">
        <v>1075</v>
      </c>
      <c r="C365" s="379" t="s">
        <v>738</v>
      </c>
      <c r="D365" s="424">
        <v>0.13</v>
      </c>
      <c r="E365" s="424">
        <v>833.33333333333337</v>
      </c>
      <c r="F365" s="424">
        <f t="shared" si="5"/>
        <v>108.33333333333334</v>
      </c>
    </row>
    <row r="366" spans="1:6">
      <c r="A366" s="379">
        <v>41</v>
      </c>
      <c r="B366" s="379" t="s">
        <v>1076</v>
      </c>
      <c r="C366" s="379" t="s">
        <v>738</v>
      </c>
      <c r="D366" s="424">
        <v>0.1</v>
      </c>
      <c r="E366" s="424">
        <v>1250</v>
      </c>
      <c r="F366" s="424">
        <f t="shared" si="5"/>
        <v>125</v>
      </c>
    </row>
    <row r="367" spans="1:6">
      <c r="A367" s="379">
        <v>42</v>
      </c>
      <c r="B367" s="379" t="s">
        <v>1077</v>
      </c>
      <c r="C367" s="379" t="s">
        <v>1057</v>
      </c>
      <c r="D367" s="424">
        <v>1.2</v>
      </c>
      <c r="E367" s="424">
        <v>833.33333333333337</v>
      </c>
      <c r="F367" s="424">
        <f t="shared" si="5"/>
        <v>1000</v>
      </c>
    </row>
    <row r="368" spans="1:6">
      <c r="A368" s="379">
        <v>43</v>
      </c>
      <c r="B368" s="379" t="s">
        <v>758</v>
      </c>
      <c r="C368" s="379" t="s">
        <v>738</v>
      </c>
      <c r="D368" s="424">
        <v>8</v>
      </c>
      <c r="E368" s="424">
        <v>416.66666666666669</v>
      </c>
      <c r="F368" s="424">
        <f t="shared" si="5"/>
        <v>3333.3333333333335</v>
      </c>
    </row>
    <row r="369" spans="1:6">
      <c r="A369" s="379">
        <v>44</v>
      </c>
      <c r="B369" s="379" t="s">
        <v>1078</v>
      </c>
      <c r="C369" s="379" t="s">
        <v>738</v>
      </c>
      <c r="D369" s="424">
        <v>10</v>
      </c>
      <c r="E369" s="424">
        <v>1250</v>
      </c>
      <c r="F369" s="424">
        <f t="shared" si="5"/>
        <v>12500</v>
      </c>
    </row>
    <row r="370" spans="1:6">
      <c r="A370" s="379">
        <v>45</v>
      </c>
      <c r="B370" s="379" t="s">
        <v>1079</v>
      </c>
      <c r="C370" s="379" t="s">
        <v>738</v>
      </c>
      <c r="D370" s="424">
        <v>1.5</v>
      </c>
      <c r="E370" s="424">
        <v>291.66666666666669</v>
      </c>
      <c r="F370" s="424">
        <f t="shared" si="5"/>
        <v>437.5</v>
      </c>
    </row>
    <row r="371" spans="1:6">
      <c r="A371" s="379">
        <v>46</v>
      </c>
      <c r="B371" s="379" t="s">
        <v>1080</v>
      </c>
      <c r="C371" s="379" t="s">
        <v>1068</v>
      </c>
      <c r="D371" s="424">
        <v>4</v>
      </c>
      <c r="E371" s="424">
        <v>141.66666666666669</v>
      </c>
      <c r="F371" s="424">
        <f t="shared" si="5"/>
        <v>566.66666666666674</v>
      </c>
    </row>
    <row r="372" spans="1:6">
      <c r="A372" s="379">
        <v>47</v>
      </c>
      <c r="B372" s="379" t="s">
        <v>1081</v>
      </c>
      <c r="C372" s="379" t="s">
        <v>544</v>
      </c>
      <c r="D372" s="424">
        <v>4</v>
      </c>
      <c r="E372" s="424">
        <v>91.666666666666671</v>
      </c>
      <c r="F372" s="424">
        <f t="shared" si="5"/>
        <v>366.66666666666669</v>
      </c>
    </row>
    <row r="373" spans="1:6">
      <c r="A373" s="379">
        <v>48</v>
      </c>
      <c r="B373" s="379" t="s">
        <v>1082</v>
      </c>
      <c r="C373" s="379" t="s">
        <v>738</v>
      </c>
      <c r="D373" s="424">
        <v>5</v>
      </c>
      <c r="E373" s="424">
        <v>208.33333333333334</v>
      </c>
      <c r="F373" s="424">
        <f t="shared" si="5"/>
        <v>1041.6666666666667</v>
      </c>
    </row>
    <row r="374" spans="1:6">
      <c r="A374" s="379">
        <v>49</v>
      </c>
      <c r="B374" s="379" t="s">
        <v>1083</v>
      </c>
      <c r="C374" s="379" t="s">
        <v>1057</v>
      </c>
      <c r="D374" s="424">
        <v>0.5</v>
      </c>
      <c r="E374" s="424">
        <v>208.33333333333334</v>
      </c>
      <c r="F374" s="424">
        <f t="shared" si="5"/>
        <v>104.16666666666667</v>
      </c>
    </row>
    <row r="375" spans="1:6">
      <c r="A375" s="379">
        <v>50</v>
      </c>
      <c r="B375" s="379" t="s">
        <v>747</v>
      </c>
      <c r="C375" s="379" t="s">
        <v>1057</v>
      </c>
      <c r="D375" s="424">
        <v>27</v>
      </c>
      <c r="E375" s="424">
        <v>250</v>
      </c>
      <c r="F375" s="424">
        <f t="shared" si="5"/>
        <v>6750</v>
      </c>
    </row>
    <row r="376" spans="1:6">
      <c r="A376" s="379">
        <v>51</v>
      </c>
      <c r="B376" s="379" t="s">
        <v>748</v>
      </c>
      <c r="C376" s="379" t="s">
        <v>1057</v>
      </c>
      <c r="D376" s="424">
        <v>15</v>
      </c>
      <c r="E376" s="424">
        <v>250</v>
      </c>
      <c r="F376" s="424">
        <f t="shared" si="5"/>
        <v>3750</v>
      </c>
    </row>
    <row r="377" spans="1:6">
      <c r="A377" s="379">
        <v>52</v>
      </c>
      <c r="B377" s="379" t="s">
        <v>1084</v>
      </c>
      <c r="C377" s="379" t="s">
        <v>1057</v>
      </c>
      <c r="D377" s="424">
        <v>20</v>
      </c>
      <c r="E377" s="424">
        <v>250</v>
      </c>
      <c r="F377" s="424">
        <f t="shared" si="5"/>
        <v>5000</v>
      </c>
    </row>
    <row r="378" spans="1:6">
      <c r="A378" s="379">
        <v>53</v>
      </c>
      <c r="B378" s="379" t="s">
        <v>1085</v>
      </c>
      <c r="C378" s="379" t="s">
        <v>738</v>
      </c>
      <c r="D378" s="424">
        <v>4.5</v>
      </c>
      <c r="E378" s="424">
        <v>416.66666666666669</v>
      </c>
      <c r="F378" s="424">
        <f t="shared" si="5"/>
        <v>1875</v>
      </c>
    </row>
    <row r="379" spans="1:6">
      <c r="A379" s="379">
        <v>54</v>
      </c>
      <c r="B379" s="379" t="s">
        <v>749</v>
      </c>
      <c r="C379" s="379" t="s">
        <v>1057</v>
      </c>
      <c r="D379" s="424">
        <v>5.5</v>
      </c>
      <c r="E379" s="424">
        <v>250</v>
      </c>
      <c r="F379" s="424">
        <f t="shared" si="5"/>
        <v>1375</v>
      </c>
    </row>
    <row r="380" spans="1:6">
      <c r="A380" s="379">
        <v>55</v>
      </c>
      <c r="B380" s="379" t="s">
        <v>1086</v>
      </c>
      <c r="C380" s="379" t="s">
        <v>1057</v>
      </c>
      <c r="D380" s="424">
        <v>3</v>
      </c>
      <c r="E380" s="424">
        <v>208.33333333333334</v>
      </c>
      <c r="F380" s="424">
        <f t="shared" si="5"/>
        <v>625</v>
      </c>
    </row>
    <row r="381" spans="1:6">
      <c r="A381" s="379">
        <v>56</v>
      </c>
      <c r="B381" s="379" t="s">
        <v>1087</v>
      </c>
      <c r="C381" s="379" t="s">
        <v>1057</v>
      </c>
      <c r="D381" s="424">
        <v>3</v>
      </c>
      <c r="E381" s="424">
        <v>208.33333333333334</v>
      </c>
      <c r="F381" s="424">
        <f t="shared" si="5"/>
        <v>625</v>
      </c>
    </row>
    <row r="382" spans="1:6">
      <c r="A382" s="379">
        <v>57</v>
      </c>
      <c r="B382" s="379" t="s">
        <v>1088</v>
      </c>
      <c r="C382" s="379" t="s">
        <v>1057</v>
      </c>
      <c r="D382" s="424">
        <v>3.5</v>
      </c>
      <c r="E382" s="424">
        <v>208.33333333333334</v>
      </c>
      <c r="F382" s="424">
        <f t="shared" si="5"/>
        <v>729.16666666666674</v>
      </c>
    </row>
    <row r="383" spans="1:6">
      <c r="A383" s="379">
        <v>58</v>
      </c>
      <c r="B383" s="379" t="s">
        <v>759</v>
      </c>
      <c r="C383" s="379" t="s">
        <v>738</v>
      </c>
      <c r="D383" s="424">
        <v>8</v>
      </c>
      <c r="E383" s="424">
        <v>275</v>
      </c>
      <c r="F383" s="424">
        <f t="shared" si="5"/>
        <v>2200</v>
      </c>
    </row>
    <row r="384" spans="1:6">
      <c r="A384" s="379">
        <v>59</v>
      </c>
      <c r="B384" s="379" t="s">
        <v>1089</v>
      </c>
      <c r="C384" s="379" t="s">
        <v>738</v>
      </c>
      <c r="D384" s="424">
        <v>3</v>
      </c>
      <c r="E384" s="424">
        <v>308.33333333333337</v>
      </c>
      <c r="F384" s="424">
        <f t="shared" si="5"/>
        <v>925.00000000000011</v>
      </c>
    </row>
    <row r="385" spans="1:6">
      <c r="A385" s="379">
        <v>60</v>
      </c>
      <c r="B385" s="379" t="s">
        <v>1090</v>
      </c>
      <c r="C385" s="379" t="s">
        <v>738</v>
      </c>
      <c r="D385" s="424">
        <v>6.3</v>
      </c>
      <c r="E385" s="424">
        <v>833.33333333333337</v>
      </c>
      <c r="F385" s="424">
        <f t="shared" si="5"/>
        <v>5250</v>
      </c>
    </row>
    <row r="386" spans="1:6">
      <c r="A386" s="379">
        <v>61</v>
      </c>
      <c r="B386" s="379" t="s">
        <v>1091</v>
      </c>
      <c r="C386" s="379" t="s">
        <v>738</v>
      </c>
      <c r="D386" s="424">
        <v>2</v>
      </c>
      <c r="E386" s="424">
        <v>500</v>
      </c>
      <c r="F386" s="424">
        <f t="shared" si="5"/>
        <v>1000</v>
      </c>
    </row>
    <row r="387" spans="1:6">
      <c r="A387" s="379">
        <v>62</v>
      </c>
      <c r="B387" s="379" t="s">
        <v>746</v>
      </c>
      <c r="C387" s="379" t="s">
        <v>738</v>
      </c>
      <c r="D387" s="424">
        <v>1.8</v>
      </c>
      <c r="E387" s="424">
        <v>250</v>
      </c>
      <c r="F387" s="424">
        <f t="shared" si="5"/>
        <v>450</v>
      </c>
    </row>
    <row r="388" spans="1:6">
      <c r="A388" s="379">
        <v>63</v>
      </c>
      <c r="B388" s="379" t="s">
        <v>1092</v>
      </c>
      <c r="C388" s="379" t="s">
        <v>738</v>
      </c>
      <c r="D388" s="424">
        <v>0.8</v>
      </c>
      <c r="E388" s="424">
        <v>833.33333333333337</v>
      </c>
      <c r="F388" s="424">
        <f t="shared" si="5"/>
        <v>666.66666666666674</v>
      </c>
    </row>
    <row r="389" spans="1:6">
      <c r="A389" s="379">
        <v>64</v>
      </c>
      <c r="B389" s="379" t="s">
        <v>760</v>
      </c>
      <c r="C389" s="379" t="s">
        <v>544</v>
      </c>
      <c r="D389" s="424">
        <v>1</v>
      </c>
      <c r="E389" s="424">
        <v>1375</v>
      </c>
      <c r="F389" s="424">
        <f t="shared" si="5"/>
        <v>1375</v>
      </c>
    </row>
    <row r="390" spans="1:6">
      <c r="A390" s="379">
        <v>65</v>
      </c>
      <c r="B390" s="379" t="s">
        <v>761</v>
      </c>
      <c r="C390" s="379" t="s">
        <v>544</v>
      </c>
      <c r="D390" s="424">
        <v>5</v>
      </c>
      <c r="E390" s="424">
        <v>1041.6666666666667</v>
      </c>
      <c r="F390" s="424">
        <f t="shared" si="5"/>
        <v>5208.3333333333339</v>
      </c>
    </row>
    <row r="391" spans="1:6">
      <c r="A391" s="379">
        <v>66</v>
      </c>
      <c r="B391" s="379" t="s">
        <v>762</v>
      </c>
      <c r="C391" s="379" t="s">
        <v>544</v>
      </c>
      <c r="D391" s="424">
        <v>1</v>
      </c>
      <c r="E391" s="424">
        <v>1125</v>
      </c>
      <c r="F391" s="424">
        <f t="shared" si="5"/>
        <v>1125</v>
      </c>
    </row>
    <row r="392" spans="1:6">
      <c r="A392" s="379">
        <v>67</v>
      </c>
      <c r="B392" s="379" t="s">
        <v>1093</v>
      </c>
      <c r="C392" s="379" t="s">
        <v>544</v>
      </c>
      <c r="D392" s="424">
        <v>27</v>
      </c>
      <c r="E392" s="424">
        <v>79.166666666666671</v>
      </c>
      <c r="F392" s="424">
        <f t="shared" si="5"/>
        <v>2137.5</v>
      </c>
    </row>
    <row r="393" spans="1:6">
      <c r="A393" s="379">
        <v>68</v>
      </c>
      <c r="B393" s="379" t="s">
        <v>1094</v>
      </c>
      <c r="C393" s="379" t="s">
        <v>544</v>
      </c>
      <c r="D393" s="424">
        <v>2</v>
      </c>
      <c r="E393" s="424">
        <v>120.83333333333334</v>
      </c>
      <c r="F393" s="424">
        <f t="shared" si="5"/>
        <v>241.66666666666669</v>
      </c>
    </row>
    <row r="394" spans="1:6">
      <c r="A394" s="379">
        <v>69</v>
      </c>
      <c r="B394" s="379" t="s">
        <v>1095</v>
      </c>
      <c r="C394" s="379" t="s">
        <v>738</v>
      </c>
      <c r="D394" s="424">
        <v>2.7</v>
      </c>
      <c r="E394" s="424">
        <v>333.33333333333337</v>
      </c>
      <c r="F394" s="424">
        <f t="shared" si="5"/>
        <v>900.00000000000011</v>
      </c>
    </row>
    <row r="395" spans="1:6">
      <c r="A395" s="379">
        <v>70</v>
      </c>
      <c r="B395" s="379" t="s">
        <v>1096</v>
      </c>
      <c r="C395" s="379" t="s">
        <v>738</v>
      </c>
      <c r="D395" s="424">
        <v>1.7</v>
      </c>
      <c r="E395" s="424">
        <v>333.33333333333337</v>
      </c>
      <c r="F395" s="424">
        <f t="shared" si="5"/>
        <v>566.66666666666674</v>
      </c>
    </row>
    <row r="396" spans="1:6">
      <c r="A396" s="379">
        <v>71</v>
      </c>
      <c r="B396" s="379" t="s">
        <v>764</v>
      </c>
      <c r="C396" s="379" t="s">
        <v>738</v>
      </c>
      <c r="D396" s="424">
        <v>1.1000000000000001</v>
      </c>
      <c r="E396" s="424">
        <v>458.33333333333337</v>
      </c>
      <c r="F396" s="424">
        <f t="shared" si="5"/>
        <v>504.16666666666674</v>
      </c>
    </row>
    <row r="397" spans="1:6">
      <c r="A397" s="379">
        <v>72</v>
      </c>
      <c r="B397" s="379" t="s">
        <v>1097</v>
      </c>
      <c r="C397" s="379" t="s">
        <v>738</v>
      </c>
      <c r="D397" s="424">
        <v>1</v>
      </c>
      <c r="E397" s="424">
        <v>1741.6666666666667</v>
      </c>
      <c r="F397" s="424">
        <f t="shared" si="5"/>
        <v>1741.6666666666667</v>
      </c>
    </row>
    <row r="398" spans="1:6">
      <c r="A398" s="379">
        <v>73</v>
      </c>
      <c r="B398" s="379" t="s">
        <v>767</v>
      </c>
      <c r="C398" s="379" t="s">
        <v>738</v>
      </c>
      <c r="D398" s="424">
        <v>2.2000000000000002</v>
      </c>
      <c r="E398" s="424">
        <v>1208.3333333333335</v>
      </c>
      <c r="F398" s="424">
        <f t="shared" si="5"/>
        <v>2658.3333333333339</v>
      </c>
    </row>
    <row r="399" spans="1:6">
      <c r="A399" s="379">
        <v>74</v>
      </c>
      <c r="B399" s="379" t="s">
        <v>1098</v>
      </c>
      <c r="C399" s="379" t="s">
        <v>1068</v>
      </c>
      <c r="D399" s="424">
        <v>7</v>
      </c>
      <c r="E399" s="424">
        <v>108.33333333333334</v>
      </c>
      <c r="F399" s="424">
        <f t="shared" si="5"/>
        <v>758.33333333333337</v>
      </c>
    </row>
    <row r="400" spans="1:6">
      <c r="A400" s="379">
        <v>75</v>
      </c>
      <c r="B400" s="379" t="s">
        <v>1099</v>
      </c>
      <c r="C400" s="379" t="s">
        <v>1057</v>
      </c>
      <c r="D400" s="424">
        <v>2.5</v>
      </c>
      <c r="E400" s="424">
        <v>1833.3333333333335</v>
      </c>
      <c r="F400" s="424">
        <f t="shared" si="5"/>
        <v>4583.3333333333339</v>
      </c>
    </row>
    <row r="401" spans="1:6">
      <c r="A401" s="379">
        <v>76</v>
      </c>
      <c r="B401" s="379" t="s">
        <v>1100</v>
      </c>
      <c r="C401" s="379" t="s">
        <v>738</v>
      </c>
      <c r="D401" s="424">
        <v>1.1000000000000001</v>
      </c>
      <c r="E401" s="424">
        <v>833.33333333333337</v>
      </c>
      <c r="F401" s="424">
        <f t="shared" si="5"/>
        <v>916.66666666666674</v>
      </c>
    </row>
    <row r="402" spans="1:6">
      <c r="A402" s="379">
        <v>77</v>
      </c>
      <c r="B402" s="379" t="s">
        <v>1101</v>
      </c>
      <c r="C402" s="379" t="s">
        <v>738</v>
      </c>
      <c r="D402" s="424">
        <v>2</v>
      </c>
      <c r="E402" s="424">
        <v>666.66666666666674</v>
      </c>
      <c r="F402" s="424">
        <f t="shared" si="5"/>
        <v>1333.3333333333335</v>
      </c>
    </row>
    <row r="403" spans="1:6">
      <c r="A403" s="379">
        <v>78</v>
      </c>
      <c r="B403" s="379" t="s">
        <v>1102</v>
      </c>
      <c r="C403" s="379" t="s">
        <v>738</v>
      </c>
      <c r="D403" s="424">
        <v>1</v>
      </c>
      <c r="E403" s="424">
        <v>458.33333333333337</v>
      </c>
      <c r="F403" s="424">
        <f t="shared" si="5"/>
        <v>458.33333333333337</v>
      </c>
    </row>
    <row r="404" spans="1:6">
      <c r="A404" s="379">
        <v>79</v>
      </c>
      <c r="B404" s="379" t="s">
        <v>768</v>
      </c>
      <c r="C404" s="379" t="s">
        <v>738</v>
      </c>
      <c r="D404" s="424">
        <v>9</v>
      </c>
      <c r="E404" s="424">
        <v>458.33333333333337</v>
      </c>
      <c r="F404" s="424">
        <f t="shared" si="5"/>
        <v>4125</v>
      </c>
    </row>
    <row r="405" spans="1:6">
      <c r="A405" s="379">
        <v>80</v>
      </c>
      <c r="B405" s="379" t="s">
        <v>769</v>
      </c>
      <c r="C405" s="379" t="s">
        <v>738</v>
      </c>
      <c r="D405" s="424">
        <v>1.7</v>
      </c>
      <c r="E405" s="424">
        <v>708.33333333333337</v>
      </c>
      <c r="F405" s="424">
        <f t="shared" si="5"/>
        <v>1204.1666666666667</v>
      </c>
    </row>
    <row r="406" spans="1:6">
      <c r="A406" s="379">
        <v>81</v>
      </c>
      <c r="B406" s="379" t="s">
        <v>770</v>
      </c>
      <c r="C406" s="379" t="s">
        <v>738</v>
      </c>
      <c r="D406" s="424">
        <v>5</v>
      </c>
      <c r="E406" s="424">
        <v>666.66666666666674</v>
      </c>
      <c r="F406" s="424">
        <f t="shared" si="5"/>
        <v>3333.3333333333339</v>
      </c>
    </row>
    <row r="407" spans="1:6">
      <c r="A407" s="379">
        <v>82</v>
      </c>
      <c r="B407" s="379" t="s">
        <v>1103</v>
      </c>
      <c r="C407" s="379" t="s">
        <v>1104</v>
      </c>
      <c r="D407" s="424">
        <v>3</v>
      </c>
      <c r="E407" s="424">
        <v>208.33333333333334</v>
      </c>
      <c r="F407" s="424">
        <f t="shared" si="5"/>
        <v>625</v>
      </c>
    </row>
    <row r="408" spans="1:6">
      <c r="A408" s="379">
        <v>83</v>
      </c>
      <c r="B408" s="379" t="s">
        <v>1105</v>
      </c>
      <c r="C408" s="379" t="s">
        <v>738</v>
      </c>
      <c r="D408" s="424">
        <v>4.5999999999999996</v>
      </c>
      <c r="E408" s="424">
        <v>833.33333333333337</v>
      </c>
      <c r="F408" s="424">
        <f t="shared" si="5"/>
        <v>3833.333333333333</v>
      </c>
    </row>
    <row r="409" spans="1:6">
      <c r="A409" s="379">
        <v>84</v>
      </c>
      <c r="B409" s="379" t="s">
        <v>1106</v>
      </c>
      <c r="C409" s="379" t="s">
        <v>1107</v>
      </c>
      <c r="D409" s="424">
        <v>2</v>
      </c>
      <c r="E409" s="424">
        <v>1250</v>
      </c>
      <c r="F409" s="424">
        <f t="shared" si="5"/>
        <v>2500</v>
      </c>
    </row>
    <row r="410" spans="1:6">
      <c r="A410" s="379">
        <v>85</v>
      </c>
      <c r="B410" s="379" t="s">
        <v>771</v>
      </c>
      <c r="C410" s="379" t="s">
        <v>1107</v>
      </c>
      <c r="D410" s="424">
        <v>2</v>
      </c>
      <c r="E410" s="424">
        <v>1000</v>
      </c>
      <c r="F410" s="424">
        <f t="shared" si="5"/>
        <v>2000</v>
      </c>
    </row>
    <row r="411" spans="1:6">
      <c r="A411" s="379">
        <v>86</v>
      </c>
      <c r="B411" s="379" t="s">
        <v>772</v>
      </c>
      <c r="C411" s="379" t="s">
        <v>1057</v>
      </c>
      <c r="D411" s="424">
        <v>53</v>
      </c>
      <c r="E411" s="424">
        <v>91.666666666666671</v>
      </c>
      <c r="F411" s="435">
        <f t="shared" si="5"/>
        <v>4858.3333333333339</v>
      </c>
    </row>
    <row r="412" spans="1:6">
      <c r="A412" s="379">
        <v>87</v>
      </c>
      <c r="B412" s="379" t="s">
        <v>1108</v>
      </c>
      <c r="C412" s="379" t="s">
        <v>1057</v>
      </c>
      <c r="D412" s="424">
        <v>8</v>
      </c>
      <c r="E412" s="424">
        <v>166.66666666666669</v>
      </c>
      <c r="F412" s="435">
        <f t="shared" si="5"/>
        <v>1333.3333333333335</v>
      </c>
    </row>
    <row r="413" spans="1:6">
      <c r="A413" s="379">
        <v>88</v>
      </c>
      <c r="B413" s="379" t="s">
        <v>1109</v>
      </c>
      <c r="C413" s="379" t="s">
        <v>737</v>
      </c>
      <c r="D413" s="424">
        <v>32</v>
      </c>
      <c r="E413" s="424">
        <v>458.33333333333337</v>
      </c>
      <c r="F413" s="435">
        <f t="shared" si="5"/>
        <v>14666.666666666668</v>
      </c>
    </row>
    <row r="414" spans="1:6">
      <c r="A414" s="379">
        <v>89</v>
      </c>
      <c r="B414" s="379" t="s">
        <v>773</v>
      </c>
      <c r="C414" s="379" t="s">
        <v>738</v>
      </c>
      <c r="D414" s="424">
        <v>3.5</v>
      </c>
      <c r="E414" s="424">
        <v>2333.3333333333335</v>
      </c>
      <c r="F414" s="435">
        <f>D414*E414</f>
        <v>8166.666666666667</v>
      </c>
    </row>
    <row r="415" spans="1:6">
      <c r="A415" s="379">
        <v>90</v>
      </c>
      <c r="B415" s="379" t="s">
        <v>774</v>
      </c>
      <c r="C415" s="379" t="s">
        <v>544</v>
      </c>
      <c r="D415" s="424">
        <v>96</v>
      </c>
      <c r="E415" s="424">
        <v>16.666666666666668</v>
      </c>
      <c r="F415" s="435">
        <f t="shared" ref="F415:F442" si="6">D415*E415</f>
        <v>1600</v>
      </c>
    </row>
    <row r="416" spans="1:6">
      <c r="A416" s="379">
        <v>91</v>
      </c>
      <c r="B416" s="379" t="s">
        <v>775</v>
      </c>
      <c r="C416" s="379" t="s">
        <v>544</v>
      </c>
      <c r="D416" s="424">
        <v>56</v>
      </c>
      <c r="E416" s="424">
        <v>21.666666666666668</v>
      </c>
      <c r="F416" s="435">
        <f t="shared" si="6"/>
        <v>1213.3333333333335</v>
      </c>
    </row>
    <row r="417" spans="1:6">
      <c r="A417" s="379">
        <v>92</v>
      </c>
      <c r="B417" s="379" t="s">
        <v>1095</v>
      </c>
      <c r="C417" s="379" t="s">
        <v>544</v>
      </c>
      <c r="D417" s="424">
        <v>41</v>
      </c>
      <c r="E417" s="424">
        <v>27.5</v>
      </c>
      <c r="F417" s="435">
        <f t="shared" si="6"/>
        <v>1127.5</v>
      </c>
    </row>
    <row r="418" spans="1:6">
      <c r="A418" s="379">
        <v>93</v>
      </c>
      <c r="B418" s="379" t="s">
        <v>776</v>
      </c>
      <c r="C418" s="379" t="s">
        <v>738</v>
      </c>
      <c r="D418" s="424">
        <v>0.27</v>
      </c>
      <c r="E418" s="424">
        <v>875</v>
      </c>
      <c r="F418" s="435">
        <f t="shared" si="6"/>
        <v>236.25000000000003</v>
      </c>
    </row>
    <row r="419" spans="1:6">
      <c r="A419" s="379">
        <v>94</v>
      </c>
      <c r="B419" s="379" t="s">
        <v>1110</v>
      </c>
      <c r="C419" s="379" t="s">
        <v>738</v>
      </c>
      <c r="D419" s="424">
        <v>0.6</v>
      </c>
      <c r="E419" s="424">
        <v>1000</v>
      </c>
      <c r="F419" s="435">
        <f t="shared" si="6"/>
        <v>600</v>
      </c>
    </row>
    <row r="420" spans="1:6">
      <c r="A420" s="379">
        <v>95</v>
      </c>
      <c r="B420" s="379" t="s">
        <v>777</v>
      </c>
      <c r="C420" s="379" t="s">
        <v>544</v>
      </c>
      <c r="D420" s="424">
        <v>21</v>
      </c>
      <c r="E420" s="424">
        <v>25</v>
      </c>
      <c r="F420" s="435">
        <f t="shared" si="6"/>
        <v>525</v>
      </c>
    </row>
    <row r="421" spans="1:6">
      <c r="A421" s="379">
        <v>96</v>
      </c>
      <c r="B421" s="379" t="s">
        <v>778</v>
      </c>
      <c r="C421" s="379" t="s">
        <v>544</v>
      </c>
      <c r="D421" s="424">
        <v>11</v>
      </c>
      <c r="E421" s="424">
        <v>58.333333333333336</v>
      </c>
      <c r="F421" s="435">
        <f t="shared" si="6"/>
        <v>641.66666666666674</v>
      </c>
    </row>
    <row r="422" spans="1:6">
      <c r="A422" s="379">
        <v>97</v>
      </c>
      <c r="B422" s="379" t="s">
        <v>779</v>
      </c>
      <c r="C422" s="379" t="s">
        <v>544</v>
      </c>
      <c r="D422" s="424">
        <v>75</v>
      </c>
      <c r="E422" s="424">
        <v>51.666666666666671</v>
      </c>
      <c r="F422" s="435">
        <f t="shared" si="6"/>
        <v>3875.0000000000005</v>
      </c>
    </row>
    <row r="423" spans="1:6">
      <c r="A423" s="379">
        <v>98</v>
      </c>
      <c r="B423" s="379" t="s">
        <v>780</v>
      </c>
      <c r="C423" s="379" t="s">
        <v>544</v>
      </c>
      <c r="D423" s="424">
        <v>76</v>
      </c>
      <c r="E423" s="424">
        <v>38.333333333333336</v>
      </c>
      <c r="F423" s="435">
        <f t="shared" si="6"/>
        <v>2913.3333333333335</v>
      </c>
    </row>
    <row r="424" spans="1:6">
      <c r="A424" s="379">
        <v>99</v>
      </c>
      <c r="B424" s="379" t="s">
        <v>781</v>
      </c>
      <c r="C424" s="379" t="s">
        <v>544</v>
      </c>
      <c r="D424" s="424">
        <v>7</v>
      </c>
      <c r="E424" s="424">
        <v>79.166666666666671</v>
      </c>
      <c r="F424" s="435">
        <f t="shared" si="6"/>
        <v>554.16666666666674</v>
      </c>
    </row>
    <row r="425" spans="1:6">
      <c r="A425" s="379">
        <v>100</v>
      </c>
      <c r="B425" s="379" t="s">
        <v>782</v>
      </c>
      <c r="C425" s="379" t="s">
        <v>544</v>
      </c>
      <c r="D425" s="424">
        <v>39</v>
      </c>
      <c r="E425" s="424">
        <v>41.666666666666671</v>
      </c>
      <c r="F425" s="435">
        <f t="shared" si="6"/>
        <v>1625.0000000000002</v>
      </c>
    </row>
    <row r="426" spans="1:6">
      <c r="A426" s="379">
        <v>101</v>
      </c>
      <c r="B426" s="379" t="s">
        <v>1111</v>
      </c>
      <c r="C426" s="379" t="s">
        <v>544</v>
      </c>
      <c r="D426" s="424">
        <v>26</v>
      </c>
      <c r="E426" s="424">
        <v>41.666666666666671</v>
      </c>
      <c r="F426" s="435">
        <f t="shared" si="6"/>
        <v>1083.3333333333335</v>
      </c>
    </row>
    <row r="427" spans="1:6">
      <c r="A427" s="379">
        <v>102</v>
      </c>
      <c r="B427" s="379" t="s">
        <v>783</v>
      </c>
      <c r="C427" s="379" t="s">
        <v>544</v>
      </c>
      <c r="D427" s="424">
        <v>138</v>
      </c>
      <c r="E427" s="424">
        <v>32.5</v>
      </c>
      <c r="F427" s="435">
        <f t="shared" si="6"/>
        <v>4485</v>
      </c>
    </row>
    <row r="428" spans="1:6">
      <c r="A428" s="379">
        <v>103</v>
      </c>
      <c r="B428" s="379" t="s">
        <v>784</v>
      </c>
      <c r="C428" s="379" t="s">
        <v>544</v>
      </c>
      <c r="D428" s="424">
        <v>55</v>
      </c>
      <c r="E428" s="424">
        <v>43.333333333333336</v>
      </c>
      <c r="F428" s="435">
        <f t="shared" si="6"/>
        <v>2383.3333333333335</v>
      </c>
    </row>
    <row r="429" spans="1:6">
      <c r="A429" s="379">
        <v>104</v>
      </c>
      <c r="B429" s="379" t="s">
        <v>785</v>
      </c>
      <c r="C429" s="379" t="s">
        <v>544</v>
      </c>
      <c r="D429" s="424">
        <v>30</v>
      </c>
      <c r="E429" s="424">
        <v>129.16666666666669</v>
      </c>
      <c r="F429" s="435">
        <f t="shared" si="6"/>
        <v>3875.0000000000005</v>
      </c>
    </row>
    <row r="430" spans="1:6">
      <c r="A430" s="379">
        <v>105</v>
      </c>
      <c r="B430" s="379" t="s">
        <v>786</v>
      </c>
      <c r="C430" s="379" t="s">
        <v>544</v>
      </c>
      <c r="D430" s="424">
        <v>8</v>
      </c>
      <c r="E430" s="424">
        <v>66.666666666666671</v>
      </c>
      <c r="F430" s="435">
        <f t="shared" si="6"/>
        <v>533.33333333333337</v>
      </c>
    </row>
    <row r="431" spans="1:6">
      <c r="A431" s="379">
        <v>106</v>
      </c>
      <c r="B431" s="379" t="s">
        <v>1112</v>
      </c>
      <c r="C431" s="379" t="s">
        <v>544</v>
      </c>
      <c r="D431" s="424">
        <v>30</v>
      </c>
      <c r="E431" s="424">
        <v>75</v>
      </c>
      <c r="F431" s="435">
        <f t="shared" si="6"/>
        <v>2250</v>
      </c>
    </row>
    <row r="432" spans="1:6">
      <c r="A432" s="379">
        <v>107</v>
      </c>
      <c r="B432" s="379" t="s">
        <v>790</v>
      </c>
      <c r="C432" s="379" t="s">
        <v>544</v>
      </c>
      <c r="D432" s="424">
        <v>8</v>
      </c>
      <c r="E432" s="424">
        <v>62.5</v>
      </c>
      <c r="F432" s="435">
        <f t="shared" si="6"/>
        <v>500</v>
      </c>
    </row>
    <row r="433" spans="1:6">
      <c r="A433" s="379">
        <v>108</v>
      </c>
      <c r="B433" s="379" t="s">
        <v>787</v>
      </c>
      <c r="C433" s="379" t="s">
        <v>544</v>
      </c>
      <c r="D433" s="424">
        <v>2</v>
      </c>
      <c r="E433" s="424">
        <v>104.16666666666667</v>
      </c>
      <c r="F433" s="435">
        <f t="shared" si="6"/>
        <v>208.33333333333334</v>
      </c>
    </row>
    <row r="434" spans="1:6">
      <c r="A434" s="379">
        <v>109</v>
      </c>
      <c r="B434" s="379" t="s">
        <v>788</v>
      </c>
      <c r="C434" s="379" t="s">
        <v>544</v>
      </c>
      <c r="D434" s="424">
        <v>12</v>
      </c>
      <c r="E434" s="424">
        <v>73.333333333333343</v>
      </c>
      <c r="F434" s="435">
        <f t="shared" si="6"/>
        <v>880.00000000000011</v>
      </c>
    </row>
    <row r="435" spans="1:6">
      <c r="A435" s="379">
        <v>110</v>
      </c>
      <c r="B435" s="379" t="s">
        <v>789</v>
      </c>
      <c r="C435" s="379" t="s">
        <v>544</v>
      </c>
      <c r="D435" s="424">
        <v>14</v>
      </c>
      <c r="E435" s="424">
        <v>127.5</v>
      </c>
      <c r="F435" s="435">
        <f t="shared" si="6"/>
        <v>1785</v>
      </c>
    </row>
    <row r="436" spans="1:6">
      <c r="A436" s="379">
        <v>111</v>
      </c>
      <c r="B436" s="379" t="s">
        <v>791</v>
      </c>
      <c r="C436" s="379" t="s">
        <v>544</v>
      </c>
      <c r="D436" s="424">
        <v>42</v>
      </c>
      <c r="E436" s="424">
        <v>141.66666666666669</v>
      </c>
      <c r="F436" s="435">
        <f t="shared" si="6"/>
        <v>5950.0000000000009</v>
      </c>
    </row>
    <row r="437" spans="1:6">
      <c r="A437" s="379">
        <v>112</v>
      </c>
      <c r="B437" s="379" t="s">
        <v>792</v>
      </c>
      <c r="C437" s="379" t="s">
        <v>763</v>
      </c>
      <c r="D437" s="424">
        <v>13</v>
      </c>
      <c r="E437" s="424">
        <v>100</v>
      </c>
      <c r="F437" s="435">
        <f t="shared" si="6"/>
        <v>1300</v>
      </c>
    </row>
    <row r="438" spans="1:6">
      <c r="A438" s="379">
        <v>113</v>
      </c>
      <c r="B438" s="379" t="s">
        <v>1113</v>
      </c>
      <c r="C438" s="379" t="s">
        <v>544</v>
      </c>
      <c r="D438" s="424">
        <f>12+91+144</f>
        <v>247</v>
      </c>
      <c r="E438" s="424">
        <v>91.666666666666671</v>
      </c>
      <c r="F438" s="435">
        <f t="shared" si="6"/>
        <v>22641.666666666668</v>
      </c>
    </row>
    <row r="439" spans="1:6">
      <c r="A439" s="379">
        <v>114</v>
      </c>
      <c r="B439" s="379" t="s">
        <v>1114</v>
      </c>
      <c r="C439" s="379" t="s">
        <v>544</v>
      </c>
      <c r="D439" s="424">
        <v>46</v>
      </c>
      <c r="E439" s="424">
        <v>30</v>
      </c>
      <c r="F439" s="435">
        <f t="shared" si="6"/>
        <v>1380</v>
      </c>
    </row>
    <row r="440" spans="1:6">
      <c r="A440" s="379">
        <v>115</v>
      </c>
      <c r="B440" s="379" t="s">
        <v>793</v>
      </c>
      <c r="C440" s="379" t="s">
        <v>544</v>
      </c>
      <c r="D440" s="424">
        <v>48</v>
      </c>
      <c r="E440" s="424">
        <v>20</v>
      </c>
      <c r="F440" s="435">
        <f t="shared" si="6"/>
        <v>960</v>
      </c>
    </row>
    <row r="441" spans="1:6">
      <c r="A441" s="379">
        <v>116</v>
      </c>
      <c r="B441" s="379" t="s">
        <v>1115</v>
      </c>
      <c r="C441" s="379" t="s">
        <v>544</v>
      </c>
      <c r="D441" s="424">
        <v>9</v>
      </c>
      <c r="E441" s="424">
        <v>2625</v>
      </c>
      <c r="F441" s="435">
        <f t="shared" si="6"/>
        <v>23625</v>
      </c>
    </row>
    <row r="442" spans="1:6">
      <c r="A442" s="379">
        <v>117</v>
      </c>
      <c r="B442" s="379" t="s">
        <v>1116</v>
      </c>
      <c r="C442" s="379" t="s">
        <v>763</v>
      </c>
      <c r="D442" s="424">
        <v>50</v>
      </c>
      <c r="E442" s="424">
        <v>229.16666666666669</v>
      </c>
      <c r="F442" s="435">
        <f t="shared" si="6"/>
        <v>11458.333333333334</v>
      </c>
    </row>
    <row r="443" spans="1:6">
      <c r="A443" s="379">
        <v>118</v>
      </c>
      <c r="B443" s="379" t="s">
        <v>1117</v>
      </c>
      <c r="C443" s="379" t="s">
        <v>737</v>
      </c>
      <c r="D443" s="424">
        <v>1.7</v>
      </c>
      <c r="E443" s="424">
        <v>833.33333333333337</v>
      </c>
      <c r="F443" s="435">
        <f>D443*E443</f>
        <v>1416.6666666666667</v>
      </c>
    </row>
    <row r="444" spans="1:6">
      <c r="A444" s="379">
        <v>119</v>
      </c>
      <c r="B444" s="379" t="s">
        <v>1118</v>
      </c>
      <c r="C444" s="379" t="s">
        <v>737</v>
      </c>
      <c r="D444" s="424">
        <v>7.3</v>
      </c>
      <c r="E444" s="424">
        <v>1250</v>
      </c>
      <c r="F444" s="435">
        <f t="shared" ref="F444:F486" si="7">D444*E444</f>
        <v>9125</v>
      </c>
    </row>
    <row r="445" spans="1:6">
      <c r="A445" s="379">
        <v>120</v>
      </c>
      <c r="B445" s="379" t="s">
        <v>794</v>
      </c>
      <c r="C445" s="379" t="s">
        <v>737</v>
      </c>
      <c r="D445" s="424">
        <v>1.4</v>
      </c>
      <c r="E445" s="424">
        <v>3083.3333333333335</v>
      </c>
      <c r="F445" s="435">
        <f t="shared" si="7"/>
        <v>4316.666666666667</v>
      </c>
    </row>
    <row r="446" spans="1:6">
      <c r="A446" s="379">
        <v>121</v>
      </c>
      <c r="B446" s="379" t="s">
        <v>795</v>
      </c>
      <c r="C446" s="379" t="s">
        <v>737</v>
      </c>
      <c r="D446" s="424">
        <v>0.65</v>
      </c>
      <c r="E446" s="424">
        <v>1166.6666666666667</v>
      </c>
      <c r="F446" s="435">
        <f t="shared" si="7"/>
        <v>758.33333333333337</v>
      </c>
    </row>
    <row r="447" spans="1:6">
      <c r="A447" s="379">
        <v>122</v>
      </c>
      <c r="B447" s="379" t="s">
        <v>1119</v>
      </c>
      <c r="C447" s="379" t="s">
        <v>737</v>
      </c>
      <c r="D447" s="424">
        <v>26.5</v>
      </c>
      <c r="E447" s="424">
        <v>916.66666666666674</v>
      </c>
      <c r="F447" s="435">
        <f t="shared" si="7"/>
        <v>24291.666666666668</v>
      </c>
    </row>
    <row r="448" spans="1:6">
      <c r="A448" s="379">
        <v>123</v>
      </c>
      <c r="B448" s="379" t="s">
        <v>796</v>
      </c>
      <c r="C448" s="379" t="s">
        <v>737</v>
      </c>
      <c r="D448" s="424">
        <v>0.9</v>
      </c>
      <c r="E448" s="424">
        <v>1208.3333333333335</v>
      </c>
      <c r="F448" s="435">
        <f t="shared" si="7"/>
        <v>1087.5000000000002</v>
      </c>
    </row>
    <row r="449" spans="1:6">
      <c r="A449" s="379">
        <v>124</v>
      </c>
      <c r="B449" s="379" t="s">
        <v>1120</v>
      </c>
      <c r="C449" s="379" t="s">
        <v>737</v>
      </c>
      <c r="D449" s="424">
        <v>1.7</v>
      </c>
      <c r="E449" s="424">
        <v>1541.6666666666667</v>
      </c>
      <c r="F449" s="435">
        <f t="shared" si="7"/>
        <v>2620.8333333333335</v>
      </c>
    </row>
    <row r="450" spans="1:6">
      <c r="A450" s="379">
        <v>125</v>
      </c>
      <c r="B450" s="379" t="s">
        <v>797</v>
      </c>
      <c r="C450" s="379" t="s">
        <v>737</v>
      </c>
      <c r="D450" s="424">
        <v>0.45</v>
      </c>
      <c r="E450" s="424">
        <v>1250</v>
      </c>
      <c r="F450" s="435">
        <f t="shared" si="7"/>
        <v>562.5</v>
      </c>
    </row>
    <row r="451" spans="1:6">
      <c r="A451" s="379">
        <v>126</v>
      </c>
      <c r="B451" s="379" t="s">
        <v>798</v>
      </c>
      <c r="C451" s="379" t="s">
        <v>737</v>
      </c>
      <c r="D451" s="424">
        <v>0.45</v>
      </c>
      <c r="E451" s="424">
        <v>1166.6666666666667</v>
      </c>
      <c r="F451" s="435">
        <f t="shared" si="7"/>
        <v>525</v>
      </c>
    </row>
    <row r="452" spans="1:6">
      <c r="A452" s="379">
        <v>127</v>
      </c>
      <c r="B452" s="379" t="s">
        <v>799</v>
      </c>
      <c r="C452" s="379" t="s">
        <v>737</v>
      </c>
      <c r="D452" s="424">
        <v>0.8</v>
      </c>
      <c r="E452" s="424">
        <v>1416.6666666666667</v>
      </c>
      <c r="F452" s="435">
        <f t="shared" si="7"/>
        <v>1133.3333333333335</v>
      </c>
    </row>
    <row r="453" spans="1:6">
      <c r="A453" s="379">
        <v>128</v>
      </c>
      <c r="B453" s="379" t="s">
        <v>1121</v>
      </c>
      <c r="C453" s="379" t="s">
        <v>737</v>
      </c>
      <c r="D453" s="424">
        <v>0.5</v>
      </c>
      <c r="E453" s="424">
        <v>1833.3333333333335</v>
      </c>
      <c r="F453" s="435">
        <f t="shared" si="7"/>
        <v>916.66666666666674</v>
      </c>
    </row>
    <row r="454" spans="1:6">
      <c r="A454" s="379">
        <v>129</v>
      </c>
      <c r="B454" s="379" t="s">
        <v>800</v>
      </c>
      <c r="C454" s="379" t="s">
        <v>737</v>
      </c>
      <c r="D454" s="424">
        <v>1.1000000000000001</v>
      </c>
      <c r="E454" s="424">
        <v>1416.6666666666667</v>
      </c>
      <c r="F454" s="435">
        <f t="shared" si="7"/>
        <v>1558.3333333333335</v>
      </c>
    </row>
    <row r="455" spans="1:6">
      <c r="A455" s="379">
        <v>130</v>
      </c>
      <c r="B455" s="379" t="s">
        <v>810</v>
      </c>
      <c r="C455" s="379" t="s">
        <v>737</v>
      </c>
      <c r="D455" s="424">
        <v>1.1000000000000001</v>
      </c>
      <c r="E455" s="424">
        <v>2750</v>
      </c>
      <c r="F455" s="435">
        <f t="shared" si="7"/>
        <v>3025.0000000000005</v>
      </c>
    </row>
    <row r="456" spans="1:6">
      <c r="A456" s="379">
        <v>131</v>
      </c>
      <c r="B456" s="379" t="s">
        <v>809</v>
      </c>
      <c r="C456" s="379" t="s">
        <v>737</v>
      </c>
      <c r="D456" s="424">
        <v>1.2</v>
      </c>
      <c r="E456" s="424">
        <v>2083.3333333333335</v>
      </c>
      <c r="F456" s="435">
        <f t="shared" si="7"/>
        <v>2500</v>
      </c>
    </row>
    <row r="457" spans="1:6">
      <c r="A457" s="379">
        <v>132</v>
      </c>
      <c r="B457" s="379" t="s">
        <v>801</v>
      </c>
      <c r="C457" s="379" t="s">
        <v>737</v>
      </c>
      <c r="D457" s="424">
        <v>1.35</v>
      </c>
      <c r="E457" s="424">
        <v>1541.6666666666667</v>
      </c>
      <c r="F457" s="435">
        <f t="shared" si="7"/>
        <v>2081.2500000000005</v>
      </c>
    </row>
    <row r="458" spans="1:6">
      <c r="A458" s="379">
        <v>133</v>
      </c>
      <c r="B458" s="379" t="s">
        <v>802</v>
      </c>
      <c r="C458" s="379" t="s">
        <v>737</v>
      </c>
      <c r="D458" s="424">
        <v>0.3</v>
      </c>
      <c r="E458" s="424">
        <v>1250</v>
      </c>
      <c r="F458" s="435">
        <f t="shared" si="7"/>
        <v>375</v>
      </c>
    </row>
    <row r="459" spans="1:6">
      <c r="A459" s="379">
        <v>134</v>
      </c>
      <c r="B459" s="379" t="s">
        <v>803</v>
      </c>
      <c r="C459" s="379" t="s">
        <v>737</v>
      </c>
      <c r="D459" s="424">
        <v>0.55000000000000004</v>
      </c>
      <c r="E459" s="424">
        <v>1666.6666666666667</v>
      </c>
      <c r="F459" s="435">
        <f t="shared" si="7"/>
        <v>916.66666666666674</v>
      </c>
    </row>
    <row r="460" spans="1:6">
      <c r="A460" s="379">
        <v>135</v>
      </c>
      <c r="B460" s="379" t="s">
        <v>804</v>
      </c>
      <c r="C460" s="379" t="s">
        <v>737</v>
      </c>
      <c r="D460" s="424">
        <v>0.1</v>
      </c>
      <c r="E460" s="424">
        <v>1250</v>
      </c>
      <c r="F460" s="435">
        <f t="shared" si="7"/>
        <v>125</v>
      </c>
    </row>
    <row r="461" spans="1:6">
      <c r="A461" s="379">
        <v>136</v>
      </c>
      <c r="B461" s="379" t="s">
        <v>805</v>
      </c>
      <c r="C461" s="379" t="s">
        <v>737</v>
      </c>
      <c r="D461" s="424">
        <v>0.6</v>
      </c>
      <c r="E461" s="424">
        <v>2083.3333333333335</v>
      </c>
      <c r="F461" s="435">
        <f t="shared" si="7"/>
        <v>1250</v>
      </c>
    </row>
    <row r="462" spans="1:6">
      <c r="A462" s="379">
        <v>137</v>
      </c>
      <c r="B462" s="379" t="s">
        <v>1122</v>
      </c>
      <c r="C462" s="379" t="s">
        <v>737</v>
      </c>
      <c r="D462" s="424">
        <v>0.7</v>
      </c>
      <c r="E462" s="424">
        <v>2750</v>
      </c>
      <c r="F462" s="435">
        <f t="shared" si="7"/>
        <v>1924.9999999999998</v>
      </c>
    </row>
    <row r="463" spans="1:6">
      <c r="A463" s="379">
        <v>138</v>
      </c>
      <c r="B463" s="379" t="s">
        <v>1123</v>
      </c>
      <c r="C463" s="379" t="s">
        <v>737</v>
      </c>
      <c r="D463" s="424">
        <v>0.6</v>
      </c>
      <c r="E463" s="424">
        <v>3083.3333333333335</v>
      </c>
      <c r="F463" s="435">
        <f t="shared" si="7"/>
        <v>1850</v>
      </c>
    </row>
    <row r="464" spans="1:6">
      <c r="A464" s="379">
        <v>139</v>
      </c>
      <c r="B464" s="379" t="s">
        <v>806</v>
      </c>
      <c r="C464" s="379" t="s">
        <v>737</v>
      </c>
      <c r="D464" s="424">
        <v>0.55000000000000004</v>
      </c>
      <c r="E464" s="424">
        <v>2500</v>
      </c>
      <c r="F464" s="435">
        <f t="shared" si="7"/>
        <v>1375</v>
      </c>
    </row>
    <row r="465" spans="1:6">
      <c r="A465" s="379">
        <v>140</v>
      </c>
      <c r="B465" s="379" t="s">
        <v>807</v>
      </c>
      <c r="C465" s="379" t="s">
        <v>737</v>
      </c>
      <c r="D465" s="424">
        <v>0.6</v>
      </c>
      <c r="E465" s="424">
        <v>1500</v>
      </c>
      <c r="F465" s="435">
        <f t="shared" si="7"/>
        <v>900</v>
      </c>
    </row>
    <row r="466" spans="1:6">
      <c r="A466" s="379">
        <v>141</v>
      </c>
      <c r="B466" s="379" t="s">
        <v>808</v>
      </c>
      <c r="C466" s="379" t="s">
        <v>737</v>
      </c>
      <c r="D466" s="424">
        <v>0.8</v>
      </c>
      <c r="E466" s="424">
        <v>1000</v>
      </c>
      <c r="F466" s="435">
        <f t="shared" si="7"/>
        <v>800</v>
      </c>
    </row>
    <row r="467" spans="1:6">
      <c r="A467" s="379">
        <v>142</v>
      </c>
      <c r="B467" s="379" t="s">
        <v>1124</v>
      </c>
      <c r="C467" s="379" t="s">
        <v>737</v>
      </c>
      <c r="D467" s="424">
        <v>4.55</v>
      </c>
      <c r="E467" s="424">
        <v>2083.3333333333335</v>
      </c>
      <c r="F467" s="435">
        <f t="shared" si="7"/>
        <v>9479.1666666666679</v>
      </c>
    </row>
    <row r="468" spans="1:6">
      <c r="A468" s="379">
        <v>143</v>
      </c>
      <c r="B468" s="379" t="s">
        <v>1125</v>
      </c>
      <c r="C468" s="379" t="s">
        <v>737</v>
      </c>
      <c r="D468" s="424">
        <v>1.9</v>
      </c>
      <c r="E468" s="424">
        <v>1500</v>
      </c>
      <c r="F468" s="435">
        <f t="shared" si="7"/>
        <v>2850</v>
      </c>
    </row>
    <row r="469" spans="1:6">
      <c r="A469" s="379">
        <v>144</v>
      </c>
      <c r="B469" s="379" t="s">
        <v>811</v>
      </c>
      <c r="C469" s="379" t="s">
        <v>737</v>
      </c>
      <c r="D469" s="424">
        <v>0.65</v>
      </c>
      <c r="E469" s="424">
        <v>1666.6666666666667</v>
      </c>
      <c r="F469" s="435">
        <f t="shared" si="7"/>
        <v>1083.3333333333335</v>
      </c>
    </row>
    <row r="470" spans="1:6">
      <c r="A470" s="379">
        <v>145</v>
      </c>
      <c r="B470" s="379" t="s">
        <v>1126</v>
      </c>
      <c r="C470" s="379" t="s">
        <v>737</v>
      </c>
      <c r="D470" s="424">
        <v>0.2</v>
      </c>
      <c r="E470" s="424">
        <v>2666.666666666667</v>
      </c>
      <c r="F470" s="435">
        <f t="shared" si="7"/>
        <v>533.33333333333337</v>
      </c>
    </row>
    <row r="471" spans="1:6">
      <c r="A471" s="379">
        <v>146</v>
      </c>
      <c r="B471" s="379" t="s">
        <v>1127</v>
      </c>
      <c r="C471" s="379" t="s">
        <v>737</v>
      </c>
      <c r="D471" s="424">
        <v>0.45</v>
      </c>
      <c r="E471" s="424">
        <v>2458.3333333333335</v>
      </c>
      <c r="F471" s="435">
        <f t="shared" si="7"/>
        <v>1106.25</v>
      </c>
    </row>
    <row r="472" spans="1:6">
      <c r="A472" s="379">
        <v>147</v>
      </c>
      <c r="B472" s="379" t="s">
        <v>1128</v>
      </c>
      <c r="C472" s="379" t="s">
        <v>737</v>
      </c>
      <c r="D472" s="424">
        <v>0.4</v>
      </c>
      <c r="E472" s="424">
        <v>2833.3333333333335</v>
      </c>
      <c r="F472" s="435">
        <f t="shared" si="7"/>
        <v>1133.3333333333335</v>
      </c>
    </row>
    <row r="473" spans="1:6">
      <c r="A473" s="379">
        <v>148</v>
      </c>
      <c r="B473" s="379" t="s">
        <v>1129</v>
      </c>
      <c r="C473" s="379" t="s">
        <v>737</v>
      </c>
      <c r="D473" s="424">
        <v>2.35</v>
      </c>
      <c r="E473" s="424">
        <v>1250</v>
      </c>
      <c r="F473" s="435">
        <f t="shared" si="7"/>
        <v>2937.5</v>
      </c>
    </row>
    <row r="474" spans="1:6">
      <c r="A474" s="379">
        <v>149</v>
      </c>
      <c r="B474" s="379" t="s">
        <v>1130</v>
      </c>
      <c r="C474" s="379" t="s">
        <v>737</v>
      </c>
      <c r="D474" s="424">
        <v>0.3</v>
      </c>
      <c r="E474" s="424">
        <v>5000</v>
      </c>
      <c r="F474" s="435">
        <f t="shared" si="7"/>
        <v>1500</v>
      </c>
    </row>
    <row r="475" spans="1:6">
      <c r="A475" s="379">
        <v>150</v>
      </c>
      <c r="B475" s="379" t="s">
        <v>812</v>
      </c>
      <c r="C475" s="379" t="s">
        <v>737</v>
      </c>
      <c r="D475" s="424">
        <v>5.6</v>
      </c>
      <c r="E475" s="424">
        <v>1833.3333333333335</v>
      </c>
      <c r="F475" s="435">
        <f t="shared" si="7"/>
        <v>10266.666666666666</v>
      </c>
    </row>
    <row r="476" spans="1:6">
      <c r="A476" s="379">
        <v>151</v>
      </c>
      <c r="B476" s="379" t="s">
        <v>813</v>
      </c>
      <c r="C476" s="379" t="s">
        <v>737</v>
      </c>
      <c r="D476" s="424">
        <v>2.2000000000000002</v>
      </c>
      <c r="E476" s="424">
        <v>3083.3333333333335</v>
      </c>
      <c r="F476" s="435">
        <f t="shared" si="7"/>
        <v>6783.3333333333339</v>
      </c>
    </row>
    <row r="477" spans="1:6">
      <c r="A477" s="379">
        <v>152</v>
      </c>
      <c r="B477" s="379" t="s">
        <v>1131</v>
      </c>
      <c r="C477" s="379" t="s">
        <v>737</v>
      </c>
      <c r="D477" s="424">
        <v>0.8</v>
      </c>
      <c r="E477" s="424">
        <v>3500</v>
      </c>
      <c r="F477" s="435">
        <f t="shared" si="7"/>
        <v>2800</v>
      </c>
    </row>
    <row r="478" spans="1:6">
      <c r="A478" s="379">
        <v>153</v>
      </c>
      <c r="B478" s="379" t="s">
        <v>1132</v>
      </c>
      <c r="C478" s="379" t="s">
        <v>737</v>
      </c>
      <c r="D478" s="424">
        <v>0.6</v>
      </c>
      <c r="E478" s="424">
        <v>2666.666666666667</v>
      </c>
      <c r="F478" s="435">
        <f t="shared" si="7"/>
        <v>1600.0000000000002</v>
      </c>
    </row>
    <row r="479" spans="1:6">
      <c r="A479" s="379">
        <v>154</v>
      </c>
      <c r="B479" s="379" t="s">
        <v>1133</v>
      </c>
      <c r="C479" s="379" t="s">
        <v>737</v>
      </c>
      <c r="D479" s="424">
        <v>1.9</v>
      </c>
      <c r="E479" s="424">
        <v>11250</v>
      </c>
      <c r="F479" s="435">
        <f t="shared" si="7"/>
        <v>21375</v>
      </c>
    </row>
    <row r="480" spans="1:6">
      <c r="A480" s="379">
        <v>155</v>
      </c>
      <c r="B480" s="379" t="s">
        <v>1134</v>
      </c>
      <c r="C480" s="379" t="s">
        <v>737</v>
      </c>
      <c r="D480" s="424">
        <v>0.7</v>
      </c>
      <c r="E480" s="424">
        <v>5416.666666666667</v>
      </c>
      <c r="F480" s="435">
        <f t="shared" si="7"/>
        <v>3791.6666666666665</v>
      </c>
    </row>
    <row r="481" spans="1:6">
      <c r="A481" s="379">
        <v>156</v>
      </c>
      <c r="B481" s="379" t="s">
        <v>1135</v>
      </c>
      <c r="C481" s="379" t="s">
        <v>737</v>
      </c>
      <c r="D481" s="424">
        <v>0.7</v>
      </c>
      <c r="E481" s="424">
        <v>2333.3333333333335</v>
      </c>
      <c r="F481" s="435">
        <f t="shared" si="7"/>
        <v>1633.3333333333333</v>
      </c>
    </row>
    <row r="482" spans="1:6">
      <c r="A482" s="379">
        <v>157</v>
      </c>
      <c r="B482" s="379" t="s">
        <v>1136</v>
      </c>
      <c r="C482" s="379" t="s">
        <v>737</v>
      </c>
      <c r="D482" s="424">
        <v>0.5</v>
      </c>
      <c r="E482" s="424">
        <v>3750</v>
      </c>
      <c r="F482" s="435">
        <f t="shared" si="7"/>
        <v>1875</v>
      </c>
    </row>
    <row r="483" spans="1:6">
      <c r="A483" s="379">
        <v>158</v>
      </c>
      <c r="B483" s="379" t="s">
        <v>1137</v>
      </c>
      <c r="C483" s="379" t="s">
        <v>737</v>
      </c>
      <c r="D483" s="424">
        <v>0.5</v>
      </c>
      <c r="E483" s="424">
        <v>7083.3333333333339</v>
      </c>
      <c r="F483" s="435">
        <f t="shared" si="7"/>
        <v>3541.666666666667</v>
      </c>
    </row>
    <row r="484" spans="1:6">
      <c r="A484" s="379">
        <v>159</v>
      </c>
      <c r="B484" s="379" t="s">
        <v>1138</v>
      </c>
      <c r="C484" s="379" t="s">
        <v>737</v>
      </c>
      <c r="D484" s="424">
        <v>0.8</v>
      </c>
      <c r="E484" s="424">
        <v>13750</v>
      </c>
      <c r="F484" s="435">
        <f t="shared" si="7"/>
        <v>11000</v>
      </c>
    </row>
    <row r="485" spans="1:6">
      <c r="A485" s="379">
        <v>160</v>
      </c>
      <c r="B485" s="379" t="s">
        <v>1139</v>
      </c>
      <c r="C485" s="379" t="s">
        <v>737</v>
      </c>
      <c r="D485" s="424">
        <v>0.65</v>
      </c>
      <c r="E485" s="424">
        <v>18333.333333333336</v>
      </c>
      <c r="F485" s="435">
        <f t="shared" si="7"/>
        <v>11916.666666666668</v>
      </c>
    </row>
    <row r="486" spans="1:6">
      <c r="A486" s="379">
        <v>161</v>
      </c>
      <c r="B486" s="379" t="s">
        <v>1140</v>
      </c>
      <c r="C486" s="379" t="s">
        <v>737</v>
      </c>
      <c r="D486" s="424">
        <v>0.65</v>
      </c>
      <c r="E486" s="424">
        <v>50000</v>
      </c>
      <c r="F486" s="435">
        <f t="shared" si="7"/>
        <v>32500</v>
      </c>
    </row>
    <row r="487" spans="1:6">
      <c r="A487" s="379">
        <v>162</v>
      </c>
      <c r="B487" s="379" t="s">
        <v>1141</v>
      </c>
      <c r="C487" s="379" t="s">
        <v>1142</v>
      </c>
      <c r="D487" s="424">
        <v>14</v>
      </c>
      <c r="E487" s="424">
        <v>300</v>
      </c>
      <c r="F487" s="435">
        <f>D487*E487</f>
        <v>4200</v>
      </c>
    </row>
    <row r="488" spans="1:6">
      <c r="A488" s="379">
        <v>163</v>
      </c>
      <c r="B488" s="379" t="s">
        <v>1143</v>
      </c>
      <c r="C488" s="379" t="s">
        <v>1142</v>
      </c>
      <c r="D488" s="424">
        <v>5</v>
      </c>
      <c r="E488" s="424">
        <v>958.33333333333337</v>
      </c>
      <c r="F488" s="435">
        <f t="shared" ref="F488:F551" si="8">D488*E488</f>
        <v>4791.666666666667</v>
      </c>
    </row>
    <row r="489" spans="1:6">
      <c r="A489" s="379">
        <v>164</v>
      </c>
      <c r="B489" s="379" t="s">
        <v>735</v>
      </c>
      <c r="C489" s="379" t="s">
        <v>1142</v>
      </c>
      <c r="D489" s="424">
        <v>15</v>
      </c>
      <c r="E489" s="424">
        <v>625</v>
      </c>
      <c r="F489" s="435">
        <f t="shared" si="8"/>
        <v>9375</v>
      </c>
    </row>
    <row r="490" spans="1:6">
      <c r="A490" s="379">
        <v>165</v>
      </c>
      <c r="B490" s="379" t="s">
        <v>1144</v>
      </c>
      <c r="C490" s="379" t="s">
        <v>1142</v>
      </c>
      <c r="D490" s="424">
        <v>15</v>
      </c>
      <c r="E490" s="424">
        <v>625</v>
      </c>
      <c r="F490" s="435">
        <f t="shared" si="8"/>
        <v>9375</v>
      </c>
    </row>
    <row r="491" spans="1:6">
      <c r="A491" s="379">
        <v>166</v>
      </c>
      <c r="B491" s="379" t="s">
        <v>1145</v>
      </c>
      <c r="C491" s="379" t="s">
        <v>1142</v>
      </c>
      <c r="D491" s="424">
        <v>14</v>
      </c>
      <c r="E491" s="424">
        <v>300</v>
      </c>
      <c r="F491" s="435">
        <f t="shared" si="8"/>
        <v>4200</v>
      </c>
    </row>
    <row r="492" spans="1:6">
      <c r="A492" s="379">
        <v>167</v>
      </c>
      <c r="B492" s="379" t="s">
        <v>1146</v>
      </c>
      <c r="C492" s="379" t="s">
        <v>1142</v>
      </c>
      <c r="D492" s="424">
        <v>23</v>
      </c>
      <c r="E492" s="424">
        <v>833.33333333333337</v>
      </c>
      <c r="F492" s="435">
        <f t="shared" si="8"/>
        <v>19166.666666666668</v>
      </c>
    </row>
    <row r="493" spans="1:6">
      <c r="A493" s="379">
        <v>168</v>
      </c>
      <c r="B493" s="379" t="s">
        <v>1147</v>
      </c>
      <c r="C493" s="379" t="s">
        <v>1142</v>
      </c>
      <c r="D493" s="424">
        <v>2</v>
      </c>
      <c r="E493" s="424">
        <v>6666.666666666667</v>
      </c>
      <c r="F493" s="435">
        <f t="shared" si="8"/>
        <v>13333.333333333334</v>
      </c>
    </row>
    <row r="494" spans="1:6">
      <c r="A494" s="379">
        <v>169</v>
      </c>
      <c r="B494" s="379" t="s">
        <v>1148</v>
      </c>
      <c r="C494" s="379" t="s">
        <v>1142</v>
      </c>
      <c r="D494" s="424">
        <v>3</v>
      </c>
      <c r="E494" s="424">
        <v>3750</v>
      </c>
      <c r="F494" s="435">
        <f t="shared" si="8"/>
        <v>11250</v>
      </c>
    </row>
    <row r="495" spans="1:6">
      <c r="A495" s="379">
        <v>170</v>
      </c>
      <c r="B495" s="379" t="s">
        <v>1149</v>
      </c>
      <c r="C495" s="379" t="s">
        <v>1142</v>
      </c>
      <c r="D495" s="424">
        <v>6</v>
      </c>
      <c r="E495" s="424">
        <v>2500</v>
      </c>
      <c r="F495" s="435">
        <f t="shared" si="8"/>
        <v>15000</v>
      </c>
    </row>
    <row r="496" spans="1:6">
      <c r="A496" s="379">
        <v>171</v>
      </c>
      <c r="B496" s="379" t="s">
        <v>1150</v>
      </c>
      <c r="C496" s="379" t="s">
        <v>1142</v>
      </c>
      <c r="D496" s="424">
        <v>2</v>
      </c>
      <c r="E496" s="424">
        <v>750</v>
      </c>
      <c r="F496" s="435">
        <f t="shared" si="8"/>
        <v>1500</v>
      </c>
    </row>
    <row r="497" spans="1:6">
      <c r="A497" s="379">
        <v>172</v>
      </c>
      <c r="B497" s="379" t="s">
        <v>1151</v>
      </c>
      <c r="C497" s="379" t="s">
        <v>1142</v>
      </c>
      <c r="D497" s="424">
        <v>6</v>
      </c>
      <c r="E497" s="424">
        <v>5000</v>
      </c>
      <c r="F497" s="435">
        <f t="shared" si="8"/>
        <v>30000</v>
      </c>
    </row>
    <row r="498" spans="1:6">
      <c r="A498" s="379">
        <v>173</v>
      </c>
      <c r="B498" s="379" t="s">
        <v>1152</v>
      </c>
      <c r="C498" s="379" t="s">
        <v>1142</v>
      </c>
      <c r="D498" s="424">
        <v>6</v>
      </c>
      <c r="E498" s="424">
        <v>3750</v>
      </c>
      <c r="F498" s="435">
        <f t="shared" si="8"/>
        <v>22500</v>
      </c>
    </row>
    <row r="499" spans="1:6">
      <c r="A499" s="379">
        <v>174</v>
      </c>
      <c r="B499" s="379" t="s">
        <v>1153</v>
      </c>
      <c r="C499" s="379" t="s">
        <v>1142</v>
      </c>
      <c r="D499" s="424">
        <v>3</v>
      </c>
      <c r="E499" s="424">
        <v>2916.666666666667</v>
      </c>
      <c r="F499" s="435">
        <f t="shared" si="8"/>
        <v>8750</v>
      </c>
    </row>
    <row r="500" spans="1:6">
      <c r="A500" s="379">
        <v>175</v>
      </c>
      <c r="B500" s="379" t="s">
        <v>1154</v>
      </c>
      <c r="C500" s="379" t="s">
        <v>1142</v>
      </c>
      <c r="D500" s="424">
        <v>1</v>
      </c>
      <c r="E500" s="424">
        <v>1250</v>
      </c>
      <c r="F500" s="435">
        <f t="shared" si="8"/>
        <v>1250</v>
      </c>
    </row>
    <row r="501" spans="1:6">
      <c r="A501" s="379">
        <v>176</v>
      </c>
      <c r="B501" s="379" t="s">
        <v>1155</v>
      </c>
      <c r="C501" s="379" t="s">
        <v>1142</v>
      </c>
      <c r="D501" s="424">
        <v>2</v>
      </c>
      <c r="E501" s="424">
        <v>7500</v>
      </c>
      <c r="F501" s="435">
        <f t="shared" si="8"/>
        <v>15000</v>
      </c>
    </row>
    <row r="502" spans="1:6">
      <c r="A502" s="379">
        <v>177</v>
      </c>
      <c r="B502" s="379" t="s">
        <v>1156</v>
      </c>
      <c r="C502" s="379" t="s">
        <v>1142</v>
      </c>
      <c r="D502" s="424">
        <v>1</v>
      </c>
      <c r="E502" s="424">
        <v>2500</v>
      </c>
      <c r="F502" s="435">
        <f t="shared" si="8"/>
        <v>2500</v>
      </c>
    </row>
    <row r="503" spans="1:6">
      <c r="A503" s="379">
        <v>178</v>
      </c>
      <c r="B503" s="379" t="s">
        <v>1157</v>
      </c>
      <c r="C503" s="379" t="s">
        <v>1142</v>
      </c>
      <c r="D503" s="424">
        <v>1</v>
      </c>
      <c r="E503" s="424">
        <v>4166.666666666667</v>
      </c>
      <c r="F503" s="435">
        <f t="shared" si="8"/>
        <v>4166.666666666667</v>
      </c>
    </row>
    <row r="504" spans="1:6">
      <c r="A504" s="379">
        <v>179</v>
      </c>
      <c r="B504" s="379" t="s">
        <v>1158</v>
      </c>
      <c r="C504" s="379" t="s">
        <v>1142</v>
      </c>
      <c r="D504" s="424">
        <v>1</v>
      </c>
      <c r="E504" s="424">
        <v>2083.3333333333335</v>
      </c>
      <c r="F504" s="435">
        <f t="shared" si="8"/>
        <v>2083.3333333333335</v>
      </c>
    </row>
    <row r="505" spans="1:6">
      <c r="A505" s="379">
        <v>180</v>
      </c>
      <c r="B505" s="379" t="s">
        <v>1159</v>
      </c>
      <c r="C505" s="379" t="s">
        <v>1142</v>
      </c>
      <c r="D505" s="424">
        <v>6</v>
      </c>
      <c r="E505" s="424">
        <v>2916.666666666667</v>
      </c>
      <c r="F505" s="435">
        <f t="shared" si="8"/>
        <v>17500</v>
      </c>
    </row>
    <row r="506" spans="1:6">
      <c r="A506" s="379">
        <v>181</v>
      </c>
      <c r="B506" s="379" t="s">
        <v>1160</v>
      </c>
      <c r="C506" s="379" t="s">
        <v>1142</v>
      </c>
      <c r="D506" s="424">
        <v>1</v>
      </c>
      <c r="E506" s="424">
        <v>3750</v>
      </c>
      <c r="F506" s="435">
        <f t="shared" si="8"/>
        <v>3750</v>
      </c>
    </row>
    <row r="507" spans="1:6">
      <c r="A507" s="379">
        <v>182</v>
      </c>
      <c r="B507" s="379" t="s">
        <v>1161</v>
      </c>
      <c r="C507" s="379" t="s">
        <v>1142</v>
      </c>
      <c r="D507" s="424">
        <v>5</v>
      </c>
      <c r="E507" s="424">
        <v>3750</v>
      </c>
      <c r="F507" s="435">
        <f t="shared" si="8"/>
        <v>18750</v>
      </c>
    </row>
    <row r="508" spans="1:6">
      <c r="A508" s="379">
        <v>183</v>
      </c>
      <c r="B508" s="379" t="s">
        <v>1162</v>
      </c>
      <c r="C508" s="379" t="s">
        <v>1142</v>
      </c>
      <c r="D508" s="424">
        <v>10</v>
      </c>
      <c r="E508" s="424">
        <v>3333.3333333333335</v>
      </c>
      <c r="F508" s="435">
        <f t="shared" si="8"/>
        <v>33333.333333333336</v>
      </c>
    </row>
    <row r="509" spans="1:6">
      <c r="A509" s="379">
        <v>184</v>
      </c>
      <c r="B509" s="379" t="s">
        <v>732</v>
      </c>
      <c r="C509" s="379" t="s">
        <v>1142</v>
      </c>
      <c r="D509" s="424">
        <v>3</v>
      </c>
      <c r="E509" s="424">
        <v>3333.3333333333335</v>
      </c>
      <c r="F509" s="435">
        <f t="shared" si="8"/>
        <v>10000</v>
      </c>
    </row>
    <row r="510" spans="1:6">
      <c r="A510" s="379">
        <v>185</v>
      </c>
      <c r="B510" s="379" t="s">
        <v>1163</v>
      </c>
      <c r="C510" s="379" t="s">
        <v>1142</v>
      </c>
      <c r="D510" s="424">
        <v>2</v>
      </c>
      <c r="E510" s="424">
        <v>3750</v>
      </c>
      <c r="F510" s="435">
        <f t="shared" si="8"/>
        <v>7500</v>
      </c>
    </row>
    <row r="511" spans="1:6">
      <c r="A511" s="379">
        <v>186</v>
      </c>
      <c r="B511" s="379" t="s">
        <v>1164</v>
      </c>
      <c r="C511" s="379" t="s">
        <v>1142</v>
      </c>
      <c r="D511" s="424">
        <v>1</v>
      </c>
      <c r="E511" s="424">
        <v>2083.3333333333335</v>
      </c>
      <c r="F511" s="435">
        <f t="shared" si="8"/>
        <v>2083.3333333333335</v>
      </c>
    </row>
    <row r="512" spans="1:6">
      <c r="A512" s="379">
        <v>187</v>
      </c>
      <c r="B512" s="379" t="s">
        <v>730</v>
      </c>
      <c r="C512" s="379" t="s">
        <v>1142</v>
      </c>
      <c r="D512" s="424">
        <v>7</v>
      </c>
      <c r="E512" s="424">
        <v>2500</v>
      </c>
      <c r="F512" s="435">
        <f t="shared" si="8"/>
        <v>17500</v>
      </c>
    </row>
    <row r="513" spans="1:6">
      <c r="A513" s="379">
        <v>188</v>
      </c>
      <c r="B513" s="379" t="s">
        <v>1165</v>
      </c>
      <c r="C513" s="379" t="s">
        <v>1142</v>
      </c>
      <c r="D513" s="424">
        <v>4</v>
      </c>
      <c r="E513" s="424">
        <v>1666.6666666666667</v>
      </c>
      <c r="F513" s="435">
        <f t="shared" si="8"/>
        <v>6666.666666666667</v>
      </c>
    </row>
    <row r="514" spans="1:6">
      <c r="A514" s="379">
        <v>189</v>
      </c>
      <c r="B514" s="379" t="s">
        <v>734</v>
      </c>
      <c r="C514" s="379" t="s">
        <v>1142</v>
      </c>
      <c r="D514" s="424">
        <v>2</v>
      </c>
      <c r="E514" s="424">
        <v>5833.3333333333339</v>
      </c>
      <c r="F514" s="435">
        <f t="shared" si="8"/>
        <v>11666.666666666668</v>
      </c>
    </row>
    <row r="515" spans="1:6">
      <c r="A515" s="379">
        <v>190</v>
      </c>
      <c r="B515" s="379" t="s">
        <v>1166</v>
      </c>
      <c r="C515" s="379" t="s">
        <v>1142</v>
      </c>
      <c r="D515" s="424">
        <v>1</v>
      </c>
      <c r="E515" s="424">
        <v>5000</v>
      </c>
      <c r="F515" s="435">
        <f t="shared" si="8"/>
        <v>5000</v>
      </c>
    </row>
    <row r="516" spans="1:6">
      <c r="A516" s="379">
        <v>191</v>
      </c>
      <c r="B516" s="379" t="s">
        <v>1167</v>
      </c>
      <c r="C516" s="379" t="s">
        <v>1142</v>
      </c>
      <c r="D516" s="424">
        <v>2</v>
      </c>
      <c r="E516" s="424">
        <v>3333.3333333333335</v>
      </c>
      <c r="F516" s="435">
        <f t="shared" si="8"/>
        <v>6666.666666666667</v>
      </c>
    </row>
    <row r="517" spans="1:6">
      <c r="A517" s="379">
        <v>192</v>
      </c>
      <c r="B517" s="379" t="s">
        <v>1168</v>
      </c>
      <c r="C517" s="379" t="s">
        <v>1142</v>
      </c>
      <c r="D517" s="424">
        <v>5</v>
      </c>
      <c r="E517" s="424">
        <v>3750</v>
      </c>
      <c r="F517" s="435">
        <f t="shared" si="8"/>
        <v>18750</v>
      </c>
    </row>
    <row r="518" spans="1:6">
      <c r="A518" s="379">
        <v>193</v>
      </c>
      <c r="B518" s="379" t="s">
        <v>1169</v>
      </c>
      <c r="C518" s="379" t="s">
        <v>1142</v>
      </c>
      <c r="D518" s="424">
        <v>1</v>
      </c>
      <c r="E518" s="424">
        <v>7500</v>
      </c>
      <c r="F518" s="435">
        <f t="shared" si="8"/>
        <v>7500</v>
      </c>
    </row>
    <row r="519" spans="1:6">
      <c r="A519" s="379">
        <v>194</v>
      </c>
      <c r="B519" s="379" t="s">
        <v>1170</v>
      </c>
      <c r="C519" s="379" t="s">
        <v>1142</v>
      </c>
      <c r="D519" s="424">
        <v>6</v>
      </c>
      <c r="E519" s="424">
        <v>3750</v>
      </c>
      <c r="F519" s="435">
        <f t="shared" si="8"/>
        <v>22500</v>
      </c>
    </row>
    <row r="520" spans="1:6">
      <c r="A520" s="379">
        <v>195</v>
      </c>
      <c r="B520" s="379" t="s">
        <v>1171</v>
      </c>
      <c r="C520" s="379" t="s">
        <v>1142</v>
      </c>
      <c r="D520" s="424">
        <v>4</v>
      </c>
      <c r="E520" s="424">
        <v>1375</v>
      </c>
      <c r="F520" s="435">
        <f t="shared" si="8"/>
        <v>5500</v>
      </c>
    </row>
    <row r="521" spans="1:6">
      <c r="A521" s="379">
        <v>196</v>
      </c>
      <c r="B521" s="379" t="s">
        <v>1172</v>
      </c>
      <c r="C521" s="379" t="s">
        <v>1142</v>
      </c>
      <c r="D521" s="424">
        <v>5</v>
      </c>
      <c r="E521" s="424">
        <v>2916.666666666667</v>
      </c>
      <c r="F521" s="435">
        <f t="shared" si="8"/>
        <v>14583.333333333336</v>
      </c>
    </row>
    <row r="522" spans="1:6">
      <c r="A522" s="379">
        <v>197</v>
      </c>
      <c r="B522" s="379" t="s">
        <v>1173</v>
      </c>
      <c r="C522" s="379" t="s">
        <v>1142</v>
      </c>
      <c r="D522" s="424">
        <v>2</v>
      </c>
      <c r="E522" s="424">
        <v>2916.666666666667</v>
      </c>
      <c r="F522" s="435">
        <f t="shared" si="8"/>
        <v>5833.3333333333339</v>
      </c>
    </row>
    <row r="523" spans="1:6">
      <c r="A523" s="379">
        <v>198</v>
      </c>
      <c r="B523" s="379" t="s">
        <v>1174</v>
      </c>
      <c r="C523" s="379" t="s">
        <v>1142</v>
      </c>
      <c r="D523" s="424">
        <v>6</v>
      </c>
      <c r="E523" s="424">
        <v>750</v>
      </c>
      <c r="F523" s="435">
        <f t="shared" si="8"/>
        <v>4500</v>
      </c>
    </row>
    <row r="524" spans="1:6">
      <c r="A524" s="379">
        <v>199</v>
      </c>
      <c r="B524" s="379" t="s">
        <v>1175</v>
      </c>
      <c r="C524" s="379" t="s">
        <v>1142</v>
      </c>
      <c r="D524" s="424">
        <v>1</v>
      </c>
      <c r="E524" s="424">
        <v>1500</v>
      </c>
      <c r="F524" s="435">
        <f t="shared" si="8"/>
        <v>1500</v>
      </c>
    </row>
    <row r="525" spans="1:6">
      <c r="A525" s="379">
        <v>200</v>
      </c>
      <c r="B525" s="379" t="s">
        <v>1176</v>
      </c>
      <c r="C525" s="379" t="s">
        <v>1142</v>
      </c>
      <c r="D525" s="424">
        <v>5</v>
      </c>
      <c r="E525" s="424">
        <v>3333.3333333333335</v>
      </c>
      <c r="F525" s="435">
        <f t="shared" si="8"/>
        <v>16666.666666666668</v>
      </c>
    </row>
    <row r="526" spans="1:6">
      <c r="A526" s="379">
        <v>201</v>
      </c>
      <c r="B526" s="379" t="s">
        <v>1177</v>
      </c>
      <c r="C526" s="379" t="s">
        <v>1142</v>
      </c>
      <c r="D526" s="424">
        <v>10</v>
      </c>
      <c r="E526" s="424">
        <v>1166.6666666666667</v>
      </c>
      <c r="F526" s="435">
        <f t="shared" si="8"/>
        <v>11666.666666666668</v>
      </c>
    </row>
    <row r="527" spans="1:6">
      <c r="A527" s="379">
        <v>202</v>
      </c>
      <c r="B527" s="379" t="s">
        <v>1178</v>
      </c>
      <c r="C527" s="379" t="s">
        <v>1142</v>
      </c>
      <c r="D527" s="424">
        <v>8</v>
      </c>
      <c r="E527" s="424">
        <v>750</v>
      </c>
      <c r="F527" s="435">
        <f t="shared" si="8"/>
        <v>6000</v>
      </c>
    </row>
    <row r="528" spans="1:6">
      <c r="A528" s="379">
        <v>203</v>
      </c>
      <c r="B528" s="379" t="s">
        <v>1179</v>
      </c>
      <c r="C528" s="379" t="s">
        <v>1142</v>
      </c>
      <c r="D528" s="424">
        <v>1</v>
      </c>
      <c r="E528" s="424">
        <v>3750</v>
      </c>
      <c r="F528" s="435">
        <f t="shared" si="8"/>
        <v>3750</v>
      </c>
    </row>
    <row r="529" spans="1:6">
      <c r="A529" s="379">
        <v>204</v>
      </c>
      <c r="B529" s="379" t="s">
        <v>1180</v>
      </c>
      <c r="C529" s="379" t="s">
        <v>1142</v>
      </c>
      <c r="D529" s="424">
        <v>5</v>
      </c>
      <c r="E529" s="424">
        <v>2916.666666666667</v>
      </c>
      <c r="F529" s="435">
        <f t="shared" si="8"/>
        <v>14583.333333333336</v>
      </c>
    </row>
    <row r="530" spans="1:6">
      <c r="A530" s="379">
        <v>205</v>
      </c>
      <c r="B530" s="379" t="s">
        <v>1181</v>
      </c>
      <c r="C530" s="379" t="s">
        <v>1142</v>
      </c>
      <c r="D530" s="424">
        <v>6</v>
      </c>
      <c r="E530" s="424">
        <v>1000</v>
      </c>
      <c r="F530" s="435">
        <f t="shared" si="8"/>
        <v>6000</v>
      </c>
    </row>
    <row r="531" spans="1:6">
      <c r="A531" s="379">
        <v>206</v>
      </c>
      <c r="B531" s="379" t="s">
        <v>1182</v>
      </c>
      <c r="C531" s="379" t="s">
        <v>1142</v>
      </c>
      <c r="D531" s="424">
        <v>3</v>
      </c>
      <c r="E531" s="424">
        <v>1500</v>
      </c>
      <c r="F531" s="435">
        <f t="shared" si="8"/>
        <v>4500</v>
      </c>
    </row>
    <row r="532" spans="1:6">
      <c r="A532" s="379">
        <v>207</v>
      </c>
      <c r="B532" s="379" t="s">
        <v>1183</v>
      </c>
      <c r="C532" s="379" t="s">
        <v>1142</v>
      </c>
      <c r="D532" s="424">
        <v>3</v>
      </c>
      <c r="E532" s="424">
        <v>1250</v>
      </c>
      <c r="F532" s="435">
        <f t="shared" si="8"/>
        <v>3750</v>
      </c>
    </row>
    <row r="533" spans="1:6">
      <c r="A533" s="379">
        <v>208</v>
      </c>
      <c r="B533" s="379" t="s">
        <v>1184</v>
      </c>
      <c r="C533" s="379" t="s">
        <v>1142</v>
      </c>
      <c r="D533" s="424">
        <v>2</v>
      </c>
      <c r="E533" s="424">
        <v>2333.3333333333335</v>
      </c>
      <c r="F533" s="435">
        <f t="shared" si="8"/>
        <v>4666.666666666667</v>
      </c>
    </row>
    <row r="534" spans="1:6">
      <c r="A534" s="379">
        <v>209</v>
      </c>
      <c r="B534" s="379" t="s">
        <v>1185</v>
      </c>
      <c r="C534" s="379" t="s">
        <v>1142</v>
      </c>
      <c r="D534" s="424">
        <v>1</v>
      </c>
      <c r="E534" s="424">
        <v>2333.3333333333335</v>
      </c>
      <c r="F534" s="435">
        <f t="shared" si="8"/>
        <v>2333.3333333333335</v>
      </c>
    </row>
    <row r="535" spans="1:6">
      <c r="A535" s="379">
        <v>210</v>
      </c>
      <c r="B535" s="379" t="s">
        <v>1186</v>
      </c>
      <c r="C535" s="379" t="s">
        <v>1142</v>
      </c>
      <c r="D535" s="424">
        <v>8</v>
      </c>
      <c r="E535" s="424">
        <v>2500</v>
      </c>
      <c r="F535" s="435">
        <f t="shared" si="8"/>
        <v>20000</v>
      </c>
    </row>
    <row r="536" spans="1:6">
      <c r="A536" s="379">
        <v>211</v>
      </c>
      <c r="B536" s="379" t="s">
        <v>1187</v>
      </c>
      <c r="C536" s="379" t="s">
        <v>1142</v>
      </c>
      <c r="D536" s="424">
        <v>8</v>
      </c>
      <c r="E536" s="424">
        <v>2500</v>
      </c>
      <c r="F536" s="435">
        <f t="shared" si="8"/>
        <v>20000</v>
      </c>
    </row>
    <row r="537" spans="1:6">
      <c r="A537" s="379">
        <v>212</v>
      </c>
      <c r="B537" s="379" t="s">
        <v>1188</v>
      </c>
      <c r="C537" s="379" t="s">
        <v>1142</v>
      </c>
      <c r="D537" s="424">
        <v>11</v>
      </c>
      <c r="E537" s="424">
        <v>1666.6666666666667</v>
      </c>
      <c r="F537" s="435">
        <f t="shared" si="8"/>
        <v>18333.333333333336</v>
      </c>
    </row>
    <row r="538" spans="1:6">
      <c r="A538" s="379">
        <v>213</v>
      </c>
      <c r="B538" s="379" t="s">
        <v>1189</v>
      </c>
      <c r="C538" s="379" t="s">
        <v>1142</v>
      </c>
      <c r="D538" s="424">
        <v>2</v>
      </c>
      <c r="E538" s="424">
        <v>5000</v>
      </c>
      <c r="F538" s="435">
        <f t="shared" si="8"/>
        <v>10000</v>
      </c>
    </row>
    <row r="539" spans="1:6">
      <c r="A539" s="379">
        <v>214</v>
      </c>
      <c r="B539" s="379" t="s">
        <v>1190</v>
      </c>
      <c r="C539" s="379" t="s">
        <v>1142</v>
      </c>
      <c r="D539" s="424">
        <v>10</v>
      </c>
      <c r="E539" s="424">
        <v>1166.6666666666667</v>
      </c>
      <c r="F539" s="435">
        <f t="shared" si="8"/>
        <v>11666.666666666668</v>
      </c>
    </row>
    <row r="540" spans="1:6">
      <c r="A540" s="379">
        <v>215</v>
      </c>
      <c r="B540" s="379" t="s">
        <v>1191</v>
      </c>
      <c r="C540" s="379" t="s">
        <v>1142</v>
      </c>
      <c r="D540" s="424">
        <v>1</v>
      </c>
      <c r="E540" s="424">
        <v>2083.3333333333335</v>
      </c>
      <c r="F540" s="435">
        <f t="shared" si="8"/>
        <v>2083.3333333333335</v>
      </c>
    </row>
    <row r="541" spans="1:6">
      <c r="A541" s="379">
        <v>216</v>
      </c>
      <c r="B541" s="379" t="s">
        <v>733</v>
      </c>
      <c r="C541" s="379" t="s">
        <v>1142</v>
      </c>
      <c r="D541" s="424">
        <v>3</v>
      </c>
      <c r="E541" s="424">
        <v>4166.666666666667</v>
      </c>
      <c r="F541" s="435">
        <f t="shared" si="8"/>
        <v>12500</v>
      </c>
    </row>
    <row r="542" spans="1:6">
      <c r="A542" s="379">
        <v>217</v>
      </c>
      <c r="B542" s="379" t="s">
        <v>1192</v>
      </c>
      <c r="C542" s="379" t="s">
        <v>1142</v>
      </c>
      <c r="D542" s="424">
        <v>4</v>
      </c>
      <c r="E542" s="424">
        <v>1666.6666666666667</v>
      </c>
      <c r="F542" s="435">
        <f t="shared" si="8"/>
        <v>6666.666666666667</v>
      </c>
    </row>
    <row r="543" spans="1:6">
      <c r="A543" s="379">
        <v>218</v>
      </c>
      <c r="B543" s="379" t="s">
        <v>1193</v>
      </c>
      <c r="C543" s="379" t="s">
        <v>1142</v>
      </c>
      <c r="D543" s="424">
        <v>5</v>
      </c>
      <c r="E543" s="424">
        <v>2916.666666666667</v>
      </c>
      <c r="F543" s="435">
        <f t="shared" si="8"/>
        <v>14583.333333333336</v>
      </c>
    </row>
    <row r="544" spans="1:6">
      <c r="A544" s="379">
        <v>219</v>
      </c>
      <c r="B544" s="379" t="s">
        <v>1194</v>
      </c>
      <c r="C544" s="379" t="s">
        <v>1142</v>
      </c>
      <c r="D544" s="424">
        <v>4</v>
      </c>
      <c r="E544" s="424">
        <v>1250</v>
      </c>
      <c r="F544" s="435">
        <f t="shared" si="8"/>
        <v>5000</v>
      </c>
    </row>
    <row r="545" spans="1:6">
      <c r="A545" s="379">
        <v>220</v>
      </c>
      <c r="B545" s="379" t="s">
        <v>1195</v>
      </c>
      <c r="C545" s="379" t="s">
        <v>1142</v>
      </c>
      <c r="D545" s="424">
        <v>6</v>
      </c>
      <c r="E545" s="424">
        <v>5416.666666666667</v>
      </c>
      <c r="F545" s="435">
        <f t="shared" si="8"/>
        <v>32500</v>
      </c>
    </row>
    <row r="546" spans="1:6">
      <c r="A546" s="379">
        <v>221</v>
      </c>
      <c r="B546" s="379" t="s">
        <v>1196</v>
      </c>
      <c r="C546" s="379" t="s">
        <v>1142</v>
      </c>
      <c r="D546" s="424">
        <v>2</v>
      </c>
      <c r="E546" s="424">
        <v>6666.666666666667</v>
      </c>
      <c r="F546" s="435">
        <f t="shared" si="8"/>
        <v>13333.333333333334</v>
      </c>
    </row>
    <row r="547" spans="1:6">
      <c r="A547" s="379">
        <v>222</v>
      </c>
      <c r="B547" s="379" t="s">
        <v>1197</v>
      </c>
      <c r="C547" s="379" t="s">
        <v>1142</v>
      </c>
      <c r="D547" s="424">
        <v>2</v>
      </c>
      <c r="E547" s="424">
        <v>1166.6666666666667</v>
      </c>
      <c r="F547" s="435">
        <f t="shared" si="8"/>
        <v>2333.3333333333335</v>
      </c>
    </row>
    <row r="548" spans="1:6">
      <c r="A548" s="379">
        <v>223</v>
      </c>
      <c r="B548" s="379" t="s">
        <v>1198</v>
      </c>
      <c r="C548" s="379" t="s">
        <v>1142</v>
      </c>
      <c r="D548" s="424">
        <v>2</v>
      </c>
      <c r="E548" s="424">
        <v>1250</v>
      </c>
      <c r="F548" s="435">
        <f t="shared" si="8"/>
        <v>2500</v>
      </c>
    </row>
    <row r="549" spans="1:6">
      <c r="A549" s="379">
        <v>224</v>
      </c>
      <c r="B549" s="379" t="s">
        <v>1199</v>
      </c>
      <c r="C549" s="379" t="s">
        <v>1142</v>
      </c>
      <c r="D549" s="424">
        <v>4</v>
      </c>
      <c r="E549" s="424">
        <v>3333.3333333333335</v>
      </c>
      <c r="F549" s="435">
        <f t="shared" si="8"/>
        <v>13333.333333333334</v>
      </c>
    </row>
    <row r="550" spans="1:6">
      <c r="A550" s="379">
        <v>225</v>
      </c>
      <c r="B550" s="379" t="s">
        <v>1200</v>
      </c>
      <c r="C550" s="379" t="s">
        <v>1142</v>
      </c>
      <c r="D550" s="424">
        <v>1</v>
      </c>
      <c r="E550" s="424">
        <v>8333.3333333333339</v>
      </c>
      <c r="F550" s="435">
        <f t="shared" si="8"/>
        <v>8333.3333333333339</v>
      </c>
    </row>
    <row r="551" spans="1:6">
      <c r="A551" s="379">
        <v>226</v>
      </c>
      <c r="B551" s="379" t="s">
        <v>1201</v>
      </c>
      <c r="C551" s="379" t="s">
        <v>1142</v>
      </c>
      <c r="D551" s="424">
        <v>5</v>
      </c>
      <c r="E551" s="424">
        <v>3333.3333333333335</v>
      </c>
      <c r="F551" s="435">
        <f t="shared" si="8"/>
        <v>16666.666666666668</v>
      </c>
    </row>
    <row r="552" spans="1:6">
      <c r="A552" s="379">
        <v>227</v>
      </c>
      <c r="B552" s="379" t="s">
        <v>1202</v>
      </c>
      <c r="C552" s="379" t="s">
        <v>1142</v>
      </c>
      <c r="D552" s="424">
        <v>2</v>
      </c>
      <c r="E552" s="424">
        <v>12500</v>
      </c>
      <c r="F552" s="435">
        <f t="shared" ref="F552:F595" si="9">D552*E552</f>
        <v>25000</v>
      </c>
    </row>
    <row r="553" spans="1:6">
      <c r="A553" s="379">
        <v>228</v>
      </c>
      <c r="B553" s="379" t="s">
        <v>952</v>
      </c>
      <c r="C553" s="379" t="s">
        <v>1142</v>
      </c>
      <c r="D553" s="424">
        <v>3</v>
      </c>
      <c r="E553" s="424">
        <v>2666.666666666667</v>
      </c>
      <c r="F553" s="435">
        <f t="shared" si="9"/>
        <v>8000.0000000000009</v>
      </c>
    </row>
    <row r="554" spans="1:6">
      <c r="A554" s="379">
        <v>229</v>
      </c>
      <c r="B554" s="379" t="s">
        <v>1203</v>
      </c>
      <c r="C554" s="379" t="s">
        <v>1142</v>
      </c>
      <c r="D554" s="424">
        <v>2</v>
      </c>
      <c r="E554" s="424">
        <v>2916.666666666667</v>
      </c>
      <c r="F554" s="435">
        <f t="shared" si="9"/>
        <v>5833.3333333333339</v>
      </c>
    </row>
    <row r="555" spans="1:6">
      <c r="A555" s="379">
        <v>230</v>
      </c>
      <c r="B555" s="379" t="s">
        <v>1204</v>
      </c>
      <c r="C555" s="379" t="s">
        <v>1142</v>
      </c>
      <c r="D555" s="424">
        <v>2</v>
      </c>
      <c r="E555" s="424">
        <v>1250</v>
      </c>
      <c r="F555" s="435">
        <f t="shared" si="9"/>
        <v>2500</v>
      </c>
    </row>
    <row r="556" spans="1:6">
      <c r="A556" s="379">
        <v>231</v>
      </c>
      <c r="B556" s="379" t="s">
        <v>1205</v>
      </c>
      <c r="C556" s="379" t="s">
        <v>1142</v>
      </c>
      <c r="D556" s="424">
        <v>3</v>
      </c>
      <c r="E556" s="424">
        <v>2083.3333333333335</v>
      </c>
      <c r="F556" s="435">
        <f t="shared" si="9"/>
        <v>6250</v>
      </c>
    </row>
    <row r="557" spans="1:6">
      <c r="A557" s="379">
        <v>232</v>
      </c>
      <c r="B557" s="379" t="s">
        <v>1206</v>
      </c>
      <c r="C557" s="379" t="s">
        <v>1142</v>
      </c>
      <c r="D557" s="424">
        <v>5</v>
      </c>
      <c r="E557" s="424">
        <v>5000</v>
      </c>
      <c r="F557" s="435">
        <f t="shared" si="9"/>
        <v>25000</v>
      </c>
    </row>
    <row r="558" spans="1:6">
      <c r="A558" s="379">
        <v>233</v>
      </c>
      <c r="B558" s="379" t="s">
        <v>729</v>
      </c>
      <c r="C558" s="379" t="s">
        <v>1142</v>
      </c>
      <c r="D558" s="424">
        <v>4</v>
      </c>
      <c r="E558" s="424">
        <v>1833.3333333333335</v>
      </c>
      <c r="F558" s="435">
        <f t="shared" si="9"/>
        <v>7333.3333333333339</v>
      </c>
    </row>
    <row r="559" spans="1:6">
      <c r="A559" s="379">
        <v>234</v>
      </c>
      <c r="B559" s="379" t="s">
        <v>1207</v>
      </c>
      <c r="C559" s="379" t="s">
        <v>1142</v>
      </c>
      <c r="D559" s="424">
        <v>1</v>
      </c>
      <c r="E559" s="424">
        <v>5000</v>
      </c>
      <c r="F559" s="435">
        <f t="shared" si="9"/>
        <v>5000</v>
      </c>
    </row>
    <row r="560" spans="1:6">
      <c r="A560" s="379">
        <v>235</v>
      </c>
      <c r="B560" s="379" t="s">
        <v>736</v>
      </c>
      <c r="C560" s="379" t="s">
        <v>1142</v>
      </c>
      <c r="D560" s="424">
        <v>3</v>
      </c>
      <c r="E560" s="424">
        <v>1666.6666666666667</v>
      </c>
      <c r="F560" s="435">
        <f t="shared" si="9"/>
        <v>5000</v>
      </c>
    </row>
    <row r="561" spans="1:6">
      <c r="A561" s="379">
        <v>236</v>
      </c>
      <c r="B561" s="379" t="s">
        <v>1208</v>
      </c>
      <c r="C561" s="379" t="s">
        <v>1142</v>
      </c>
      <c r="D561" s="424">
        <v>6</v>
      </c>
      <c r="E561" s="424">
        <v>1083.3333333333335</v>
      </c>
      <c r="F561" s="435">
        <f t="shared" si="9"/>
        <v>6500.0000000000009</v>
      </c>
    </row>
    <row r="562" spans="1:6">
      <c r="A562" s="379">
        <v>237</v>
      </c>
      <c r="B562" s="379" t="s">
        <v>1209</v>
      </c>
      <c r="C562" s="379" t="s">
        <v>1142</v>
      </c>
      <c r="D562" s="424">
        <v>3</v>
      </c>
      <c r="E562" s="424">
        <v>2083.3333333333335</v>
      </c>
      <c r="F562" s="435">
        <f t="shared" si="9"/>
        <v>6250</v>
      </c>
    </row>
    <row r="563" spans="1:6">
      <c r="A563" s="379">
        <v>238</v>
      </c>
      <c r="B563" s="379" t="s">
        <v>1210</v>
      </c>
      <c r="C563" s="379" t="s">
        <v>1142</v>
      </c>
      <c r="D563" s="424">
        <v>1</v>
      </c>
      <c r="E563" s="424">
        <v>5000</v>
      </c>
      <c r="F563" s="435">
        <f t="shared" si="9"/>
        <v>5000</v>
      </c>
    </row>
    <row r="564" spans="1:6">
      <c r="A564" s="379">
        <v>239</v>
      </c>
      <c r="B564" s="379" t="s">
        <v>953</v>
      </c>
      <c r="C564" s="379" t="s">
        <v>1142</v>
      </c>
      <c r="D564" s="424">
        <v>4</v>
      </c>
      <c r="E564" s="424">
        <v>5000</v>
      </c>
      <c r="F564" s="435">
        <f t="shared" si="9"/>
        <v>20000</v>
      </c>
    </row>
    <row r="565" spans="1:6">
      <c r="A565" s="379">
        <v>240</v>
      </c>
      <c r="B565" s="379" t="s">
        <v>951</v>
      </c>
      <c r="C565" s="379" t="s">
        <v>1142</v>
      </c>
      <c r="D565" s="424">
        <v>4</v>
      </c>
      <c r="E565" s="424">
        <v>5000</v>
      </c>
      <c r="F565" s="435">
        <f t="shared" si="9"/>
        <v>20000</v>
      </c>
    </row>
    <row r="566" spans="1:6">
      <c r="A566" s="379">
        <v>241</v>
      </c>
      <c r="B566" s="379" t="s">
        <v>1211</v>
      </c>
      <c r="C566" s="379" t="s">
        <v>1142</v>
      </c>
      <c r="D566" s="424">
        <v>18</v>
      </c>
      <c r="E566" s="424">
        <v>625</v>
      </c>
      <c r="F566" s="435">
        <f t="shared" si="9"/>
        <v>11250</v>
      </c>
    </row>
    <row r="567" spans="1:6">
      <c r="A567" s="379">
        <v>242</v>
      </c>
      <c r="B567" s="379" t="s">
        <v>1212</v>
      </c>
      <c r="C567" s="379" t="s">
        <v>1142</v>
      </c>
      <c r="D567" s="424">
        <v>9</v>
      </c>
      <c r="E567" s="424">
        <v>416.66666666666669</v>
      </c>
      <c r="F567" s="435">
        <f t="shared" si="9"/>
        <v>3750</v>
      </c>
    </row>
    <row r="568" spans="1:6">
      <c r="A568" s="379">
        <v>243</v>
      </c>
      <c r="B568" s="379" t="s">
        <v>1213</v>
      </c>
      <c r="C568" s="379" t="s">
        <v>1142</v>
      </c>
      <c r="D568" s="424">
        <v>1</v>
      </c>
      <c r="E568" s="424">
        <v>5000</v>
      </c>
      <c r="F568" s="435">
        <f t="shared" si="9"/>
        <v>5000</v>
      </c>
    </row>
    <row r="569" spans="1:6">
      <c r="A569" s="379">
        <v>244</v>
      </c>
      <c r="B569" s="379" t="s">
        <v>1214</v>
      </c>
      <c r="C569" s="379" t="s">
        <v>1142</v>
      </c>
      <c r="D569" s="424">
        <v>10</v>
      </c>
      <c r="E569" s="424">
        <v>2500</v>
      </c>
      <c r="F569" s="435">
        <f t="shared" si="9"/>
        <v>25000</v>
      </c>
    </row>
    <row r="570" spans="1:6">
      <c r="A570" s="379">
        <v>245</v>
      </c>
      <c r="B570" s="379" t="s">
        <v>1215</v>
      </c>
      <c r="C570" s="379" t="s">
        <v>1142</v>
      </c>
      <c r="D570" s="424">
        <v>1</v>
      </c>
      <c r="E570" s="424">
        <v>1500</v>
      </c>
      <c r="F570" s="435">
        <f t="shared" si="9"/>
        <v>1500</v>
      </c>
    </row>
    <row r="571" spans="1:6">
      <c r="A571" s="379">
        <v>246</v>
      </c>
      <c r="B571" s="379" t="s">
        <v>1216</v>
      </c>
      <c r="C571" s="379" t="s">
        <v>1142</v>
      </c>
      <c r="D571" s="424">
        <v>5</v>
      </c>
      <c r="E571" s="424">
        <v>791.66666666666674</v>
      </c>
      <c r="F571" s="435">
        <f t="shared" si="9"/>
        <v>3958.3333333333339</v>
      </c>
    </row>
    <row r="572" spans="1:6">
      <c r="A572" s="379">
        <v>247</v>
      </c>
      <c r="B572" s="379" t="s">
        <v>1217</v>
      </c>
      <c r="C572" s="379" t="s">
        <v>1142</v>
      </c>
      <c r="D572" s="424">
        <v>4</v>
      </c>
      <c r="E572" s="424">
        <v>625</v>
      </c>
      <c r="F572" s="435">
        <f t="shared" si="9"/>
        <v>2500</v>
      </c>
    </row>
    <row r="573" spans="1:6">
      <c r="A573" s="379">
        <v>248</v>
      </c>
      <c r="B573" s="379" t="s">
        <v>1218</v>
      </c>
      <c r="C573" s="379" t="s">
        <v>1142</v>
      </c>
      <c r="D573" s="424">
        <v>11</v>
      </c>
      <c r="E573" s="424">
        <v>708.33333333333337</v>
      </c>
      <c r="F573" s="435">
        <f t="shared" si="9"/>
        <v>7791.666666666667</v>
      </c>
    </row>
    <row r="574" spans="1:6">
      <c r="A574" s="379">
        <v>249</v>
      </c>
      <c r="B574" s="379" t="s">
        <v>731</v>
      </c>
      <c r="C574" s="379" t="s">
        <v>1142</v>
      </c>
      <c r="D574" s="424">
        <v>5</v>
      </c>
      <c r="E574" s="424">
        <v>1833.3333333333335</v>
      </c>
      <c r="F574" s="435">
        <f t="shared" si="9"/>
        <v>9166.6666666666679</v>
      </c>
    </row>
    <row r="575" spans="1:6">
      <c r="A575" s="379">
        <v>250</v>
      </c>
      <c r="B575" s="379" t="s">
        <v>727</v>
      </c>
      <c r="C575" s="379" t="s">
        <v>1142</v>
      </c>
      <c r="D575" s="424">
        <v>6</v>
      </c>
      <c r="E575" s="424">
        <v>833.33333333333337</v>
      </c>
      <c r="F575" s="435">
        <f t="shared" si="9"/>
        <v>5000</v>
      </c>
    </row>
    <row r="576" spans="1:6">
      <c r="A576" s="379">
        <v>251</v>
      </c>
      <c r="B576" s="379" t="s">
        <v>1219</v>
      </c>
      <c r="C576" s="379" t="s">
        <v>1142</v>
      </c>
      <c r="D576" s="424">
        <v>1</v>
      </c>
      <c r="E576" s="424">
        <v>7500</v>
      </c>
      <c r="F576" s="435">
        <f t="shared" si="9"/>
        <v>7500</v>
      </c>
    </row>
    <row r="577" spans="1:6">
      <c r="A577" s="379">
        <v>252</v>
      </c>
      <c r="B577" s="379" t="s">
        <v>728</v>
      </c>
      <c r="C577" s="379" t="s">
        <v>1142</v>
      </c>
      <c r="D577" s="424">
        <v>1</v>
      </c>
      <c r="E577" s="424">
        <v>1000</v>
      </c>
      <c r="F577" s="435">
        <f t="shared" si="9"/>
        <v>1000</v>
      </c>
    </row>
    <row r="578" spans="1:6">
      <c r="A578" s="379">
        <v>253</v>
      </c>
      <c r="B578" s="379" t="s">
        <v>1220</v>
      </c>
      <c r="C578" s="379" t="s">
        <v>1142</v>
      </c>
      <c r="D578" s="424">
        <v>1</v>
      </c>
      <c r="E578" s="424">
        <v>8333.3333333333339</v>
      </c>
      <c r="F578" s="435">
        <f t="shared" si="9"/>
        <v>8333.3333333333339</v>
      </c>
    </row>
    <row r="579" spans="1:6">
      <c r="A579" s="379">
        <v>254</v>
      </c>
      <c r="B579" s="379" t="s">
        <v>1221</v>
      </c>
      <c r="C579" s="379" t="s">
        <v>1142</v>
      </c>
      <c r="D579" s="424">
        <v>4</v>
      </c>
      <c r="E579" s="424">
        <v>1333.3333333333335</v>
      </c>
      <c r="F579" s="435">
        <f t="shared" si="9"/>
        <v>5333.3333333333339</v>
      </c>
    </row>
    <row r="580" spans="1:6">
      <c r="A580" s="379">
        <v>255</v>
      </c>
      <c r="B580" s="379" t="s">
        <v>1222</v>
      </c>
      <c r="C580" s="379" t="s">
        <v>1142</v>
      </c>
      <c r="D580" s="424">
        <v>3</v>
      </c>
      <c r="E580" s="424">
        <v>2083.3333333333335</v>
      </c>
      <c r="F580" s="435">
        <f t="shared" si="9"/>
        <v>6250</v>
      </c>
    </row>
    <row r="581" spans="1:6">
      <c r="A581" s="379">
        <v>256</v>
      </c>
      <c r="B581" s="379" t="s">
        <v>1223</v>
      </c>
      <c r="C581" s="379" t="s">
        <v>1142</v>
      </c>
      <c r="D581" s="424">
        <v>3</v>
      </c>
      <c r="E581" s="424">
        <v>1666.6666666666667</v>
      </c>
      <c r="F581" s="435">
        <f t="shared" si="9"/>
        <v>5000</v>
      </c>
    </row>
    <row r="582" spans="1:6">
      <c r="A582" s="379">
        <v>257</v>
      </c>
      <c r="B582" s="379" t="s">
        <v>1224</v>
      </c>
      <c r="C582" s="379" t="s">
        <v>1142</v>
      </c>
      <c r="D582" s="424">
        <v>3</v>
      </c>
      <c r="E582" s="424">
        <v>1666.6666666666667</v>
      </c>
      <c r="F582" s="435">
        <f t="shared" si="9"/>
        <v>5000</v>
      </c>
    </row>
    <row r="583" spans="1:6">
      <c r="A583" s="379">
        <v>258</v>
      </c>
      <c r="B583" s="379" t="s">
        <v>1225</v>
      </c>
      <c r="C583" s="379" t="s">
        <v>1142</v>
      </c>
      <c r="D583" s="424">
        <v>2</v>
      </c>
      <c r="E583" s="424">
        <v>2083.3333333333335</v>
      </c>
      <c r="F583" s="435">
        <f t="shared" si="9"/>
        <v>4166.666666666667</v>
      </c>
    </row>
    <row r="584" spans="1:6">
      <c r="A584" s="379">
        <v>259</v>
      </c>
      <c r="B584" s="379" t="s">
        <v>1226</v>
      </c>
      <c r="C584" s="379" t="s">
        <v>1142</v>
      </c>
      <c r="D584" s="424">
        <v>8</v>
      </c>
      <c r="E584" s="424">
        <v>1500</v>
      </c>
      <c r="F584" s="435">
        <f t="shared" si="9"/>
        <v>12000</v>
      </c>
    </row>
    <row r="585" spans="1:6">
      <c r="A585" s="379">
        <v>260</v>
      </c>
      <c r="B585" s="379" t="s">
        <v>1227</v>
      </c>
      <c r="C585" s="379" t="s">
        <v>1142</v>
      </c>
      <c r="D585" s="424">
        <v>5</v>
      </c>
      <c r="E585" s="424">
        <v>1041.6666666666667</v>
      </c>
      <c r="F585" s="435">
        <f t="shared" si="9"/>
        <v>5208.3333333333339</v>
      </c>
    </row>
    <row r="586" spans="1:6">
      <c r="A586" s="379">
        <v>261</v>
      </c>
      <c r="B586" s="379" t="s">
        <v>1228</v>
      </c>
      <c r="C586" s="379" t="s">
        <v>1142</v>
      </c>
      <c r="D586" s="424">
        <v>8</v>
      </c>
      <c r="E586" s="424">
        <v>1666.6666666666667</v>
      </c>
      <c r="F586" s="435">
        <f t="shared" si="9"/>
        <v>13333.333333333334</v>
      </c>
    </row>
    <row r="587" spans="1:6">
      <c r="A587" s="379">
        <v>262</v>
      </c>
      <c r="B587" s="379" t="s">
        <v>1229</v>
      </c>
      <c r="C587" s="379" t="s">
        <v>1142</v>
      </c>
      <c r="D587" s="424">
        <v>6</v>
      </c>
      <c r="E587" s="424">
        <v>458.33333333333337</v>
      </c>
      <c r="F587" s="435">
        <f t="shared" si="9"/>
        <v>2750</v>
      </c>
    </row>
    <row r="588" spans="1:6">
      <c r="A588" s="379">
        <v>263</v>
      </c>
      <c r="B588" s="379" t="s">
        <v>1230</v>
      </c>
      <c r="C588" s="379" t="s">
        <v>1142</v>
      </c>
      <c r="D588" s="424">
        <v>2</v>
      </c>
      <c r="E588" s="424">
        <v>3750</v>
      </c>
      <c r="F588" s="435">
        <f t="shared" si="9"/>
        <v>7500</v>
      </c>
    </row>
    <row r="589" spans="1:6">
      <c r="A589" s="379">
        <v>264</v>
      </c>
      <c r="B589" s="379" t="s">
        <v>1231</v>
      </c>
      <c r="C589" s="379" t="s">
        <v>1142</v>
      </c>
      <c r="D589" s="424">
        <v>2</v>
      </c>
      <c r="E589" s="424">
        <v>1666.6666666666667</v>
      </c>
      <c r="F589" s="435">
        <f t="shared" si="9"/>
        <v>3333.3333333333335</v>
      </c>
    </row>
    <row r="590" spans="1:6">
      <c r="A590" s="379">
        <v>265</v>
      </c>
      <c r="B590" s="379" t="s">
        <v>1232</v>
      </c>
      <c r="C590" s="379" t="s">
        <v>1142</v>
      </c>
      <c r="D590" s="424">
        <v>5</v>
      </c>
      <c r="E590" s="424">
        <v>1166.6666666666667</v>
      </c>
      <c r="F590" s="435">
        <f t="shared" si="9"/>
        <v>5833.3333333333339</v>
      </c>
    </row>
    <row r="591" spans="1:6">
      <c r="A591" s="379">
        <v>266</v>
      </c>
      <c r="B591" s="379" t="s">
        <v>1233</v>
      </c>
      <c r="C591" s="379" t="s">
        <v>1142</v>
      </c>
      <c r="D591" s="424">
        <v>4</v>
      </c>
      <c r="E591" s="424">
        <v>6666.666666666667</v>
      </c>
      <c r="F591" s="435">
        <f t="shared" si="9"/>
        <v>26666.666666666668</v>
      </c>
    </row>
    <row r="592" spans="1:6">
      <c r="A592" s="379">
        <v>267</v>
      </c>
      <c r="B592" s="379" t="s">
        <v>1234</v>
      </c>
      <c r="C592" s="379" t="s">
        <v>1142</v>
      </c>
      <c r="D592" s="424">
        <v>2</v>
      </c>
      <c r="E592" s="424">
        <v>4166.666666666667</v>
      </c>
      <c r="F592" s="435">
        <f t="shared" si="9"/>
        <v>8333.3333333333339</v>
      </c>
    </row>
    <row r="593" spans="1:6">
      <c r="A593" s="379">
        <v>268</v>
      </c>
      <c r="B593" s="379" t="s">
        <v>1235</v>
      </c>
      <c r="C593" s="379" t="s">
        <v>1142</v>
      </c>
      <c r="D593" s="424">
        <v>10</v>
      </c>
      <c r="E593" s="424">
        <v>416.66666666666669</v>
      </c>
      <c r="F593" s="435">
        <f t="shared" si="9"/>
        <v>4166.666666666667</v>
      </c>
    </row>
    <row r="594" spans="1:6">
      <c r="A594" s="379">
        <v>269</v>
      </c>
      <c r="B594" s="379" t="s">
        <v>1236</v>
      </c>
      <c r="C594" s="379" t="s">
        <v>1142</v>
      </c>
      <c r="D594" s="424">
        <v>50</v>
      </c>
      <c r="E594" s="424">
        <v>216.66666666666669</v>
      </c>
      <c r="F594" s="435">
        <f t="shared" si="9"/>
        <v>10833.333333333334</v>
      </c>
    </row>
    <row r="595" spans="1:6">
      <c r="A595" s="379">
        <v>270</v>
      </c>
      <c r="B595" s="379" t="s">
        <v>1237</v>
      </c>
      <c r="C595" s="379" t="s">
        <v>1142</v>
      </c>
      <c r="D595" s="424">
        <v>15</v>
      </c>
      <c r="E595" s="424">
        <v>216.66666666666669</v>
      </c>
      <c r="F595" s="424">
        <f t="shared" si="9"/>
        <v>3250.0000000000005</v>
      </c>
    </row>
    <row r="596" spans="1:6" ht="15">
      <c r="A596" s="485" t="s">
        <v>29</v>
      </c>
      <c r="B596" s="485"/>
      <c r="C596" s="485"/>
      <c r="D596" s="485"/>
      <c r="E596" s="485"/>
      <c r="F596" s="380">
        <f>SUM(F8:F595)</f>
        <v>33317382.982400008</v>
      </c>
    </row>
    <row r="599" spans="1:6" ht="15">
      <c r="D599" s="485" t="s">
        <v>615</v>
      </c>
      <c r="E599" s="485"/>
      <c r="F599" s="485"/>
    </row>
    <row r="600" spans="1:6" ht="15">
      <c r="D600" s="485" t="s">
        <v>600</v>
      </c>
      <c r="E600" s="485"/>
      <c r="F600" s="485"/>
    </row>
  </sheetData>
  <autoFilter ref="A6:F596"/>
  <mergeCells count="10">
    <mergeCell ref="A596:E596"/>
    <mergeCell ref="D599:F599"/>
    <mergeCell ref="D600:F600"/>
    <mergeCell ref="B4:E4"/>
    <mergeCell ref="A6:A7"/>
    <mergeCell ref="B6:B7"/>
    <mergeCell ref="C6:C7"/>
    <mergeCell ref="D6:D7"/>
    <mergeCell ref="E6:E7"/>
    <mergeCell ref="F6:F7"/>
  </mergeCells>
  <pageMargins left="0.70866141732283505" right="0.70866141732283505" top="0.74803149606299202" bottom="0.74803149606299202" header="0.31496062992126" footer="0.31496062992126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8"/>
  <sheetViews>
    <sheetView topLeftCell="B118" workbookViewId="0">
      <selection activeCell="F163" sqref="F163"/>
    </sheetView>
  </sheetViews>
  <sheetFormatPr defaultRowHeight="12.75"/>
  <cols>
    <col min="1" max="1" width="11.28515625" style="215" bestFit="1" customWidth="1"/>
    <col min="2" max="2" width="28.5703125" style="215" bestFit="1" customWidth="1"/>
    <col min="3" max="3" width="6.85546875" style="215" bestFit="1" customWidth="1"/>
    <col min="4" max="4" width="7.140625" style="215" bestFit="1" customWidth="1"/>
    <col min="5" max="5" width="11.28515625" style="215" bestFit="1" customWidth="1"/>
    <col min="6" max="6" width="11.28515625" style="215" customWidth="1"/>
    <col min="7" max="7" width="14.28515625" style="215" bestFit="1" customWidth="1"/>
    <col min="8" max="8" width="14.140625" style="215" bestFit="1" customWidth="1"/>
    <col min="9" max="9" width="16" style="215" bestFit="1" customWidth="1"/>
    <col min="10" max="228" width="9.140625" style="215"/>
    <col min="229" max="229" width="11.28515625" style="215" bestFit="1" customWidth="1"/>
    <col min="230" max="230" width="28.5703125" style="215" bestFit="1" customWidth="1"/>
    <col min="231" max="231" width="6.85546875" style="215" bestFit="1" customWidth="1"/>
    <col min="232" max="232" width="7.140625" style="215" bestFit="1" customWidth="1"/>
    <col min="233" max="233" width="11.28515625" style="215" bestFit="1" customWidth="1"/>
    <col min="234" max="234" width="10.140625" style="215" bestFit="1" customWidth="1"/>
    <col min="235" max="235" width="14.28515625" style="215" bestFit="1" customWidth="1"/>
    <col min="236" max="236" width="14.140625" style="215" bestFit="1" customWidth="1"/>
    <col min="237" max="237" width="9.140625" style="215"/>
    <col min="238" max="238" width="16" style="215" bestFit="1" customWidth="1"/>
    <col min="239" max="239" width="9.140625" style="215"/>
    <col min="240" max="240" width="16" style="215" bestFit="1" customWidth="1"/>
    <col min="241" max="241" width="9.140625" style="215"/>
    <col min="242" max="242" width="13.42578125" style="215" bestFit="1" customWidth="1"/>
    <col min="243" max="484" width="9.140625" style="215"/>
    <col min="485" max="485" width="11.28515625" style="215" bestFit="1" customWidth="1"/>
    <col min="486" max="486" width="28.5703125" style="215" bestFit="1" customWidth="1"/>
    <col min="487" max="487" width="6.85546875" style="215" bestFit="1" customWidth="1"/>
    <col min="488" max="488" width="7.140625" style="215" bestFit="1" customWidth="1"/>
    <col min="489" max="489" width="11.28515625" style="215" bestFit="1" customWidth="1"/>
    <col min="490" max="490" width="10.140625" style="215" bestFit="1" customWidth="1"/>
    <col min="491" max="491" width="14.28515625" style="215" bestFit="1" customWidth="1"/>
    <col min="492" max="492" width="14.140625" style="215" bestFit="1" customWidth="1"/>
    <col min="493" max="493" width="9.140625" style="215"/>
    <col min="494" max="494" width="16" style="215" bestFit="1" customWidth="1"/>
    <col min="495" max="495" width="9.140625" style="215"/>
    <col min="496" max="496" width="16" style="215" bestFit="1" customWidth="1"/>
    <col min="497" max="497" width="9.140625" style="215"/>
    <col min="498" max="498" width="13.42578125" style="215" bestFit="1" customWidth="1"/>
    <col min="499" max="740" width="9.140625" style="215"/>
    <col min="741" max="741" width="11.28515625" style="215" bestFit="1" customWidth="1"/>
    <col min="742" max="742" width="28.5703125" style="215" bestFit="1" customWidth="1"/>
    <col min="743" max="743" width="6.85546875" style="215" bestFit="1" customWidth="1"/>
    <col min="744" max="744" width="7.140625" style="215" bestFit="1" customWidth="1"/>
    <col min="745" max="745" width="11.28515625" style="215" bestFit="1" customWidth="1"/>
    <col min="746" max="746" width="10.140625" style="215" bestFit="1" customWidth="1"/>
    <col min="747" max="747" width="14.28515625" style="215" bestFit="1" customWidth="1"/>
    <col min="748" max="748" width="14.140625" style="215" bestFit="1" customWidth="1"/>
    <col min="749" max="749" width="9.140625" style="215"/>
    <col min="750" max="750" width="16" style="215" bestFit="1" customWidth="1"/>
    <col min="751" max="751" width="9.140625" style="215"/>
    <col min="752" max="752" width="16" style="215" bestFit="1" customWidth="1"/>
    <col min="753" max="753" width="9.140625" style="215"/>
    <col min="754" max="754" width="13.42578125" style="215" bestFit="1" customWidth="1"/>
    <col min="755" max="996" width="9.140625" style="215"/>
    <col min="997" max="997" width="11.28515625" style="215" bestFit="1" customWidth="1"/>
    <col min="998" max="998" width="28.5703125" style="215" bestFit="1" customWidth="1"/>
    <col min="999" max="999" width="6.85546875" style="215" bestFit="1" customWidth="1"/>
    <col min="1000" max="1000" width="7.140625" style="215" bestFit="1" customWidth="1"/>
    <col min="1001" max="1001" width="11.28515625" style="215" bestFit="1" customWidth="1"/>
    <col min="1002" max="1002" width="10.140625" style="215" bestFit="1" customWidth="1"/>
    <col min="1003" max="1003" width="14.28515625" style="215" bestFit="1" customWidth="1"/>
    <col min="1004" max="1004" width="14.140625" style="215" bestFit="1" customWidth="1"/>
    <col min="1005" max="1005" width="9.140625" style="215"/>
    <col min="1006" max="1006" width="16" style="215" bestFit="1" customWidth="1"/>
    <col min="1007" max="1007" width="9.140625" style="215"/>
    <col min="1008" max="1008" width="16" style="215" bestFit="1" customWidth="1"/>
    <col min="1009" max="1009" width="9.140625" style="215"/>
    <col min="1010" max="1010" width="13.42578125" style="215" bestFit="1" customWidth="1"/>
    <col min="1011" max="1252" width="9.140625" style="215"/>
    <col min="1253" max="1253" width="11.28515625" style="215" bestFit="1" customWidth="1"/>
    <col min="1254" max="1254" width="28.5703125" style="215" bestFit="1" customWidth="1"/>
    <col min="1255" max="1255" width="6.85546875" style="215" bestFit="1" customWidth="1"/>
    <col min="1256" max="1256" width="7.140625" style="215" bestFit="1" customWidth="1"/>
    <col min="1257" max="1257" width="11.28515625" style="215" bestFit="1" customWidth="1"/>
    <col min="1258" max="1258" width="10.140625" style="215" bestFit="1" customWidth="1"/>
    <col min="1259" max="1259" width="14.28515625" style="215" bestFit="1" customWidth="1"/>
    <col min="1260" max="1260" width="14.140625" style="215" bestFit="1" customWidth="1"/>
    <col min="1261" max="1261" width="9.140625" style="215"/>
    <col min="1262" max="1262" width="16" style="215" bestFit="1" customWidth="1"/>
    <col min="1263" max="1263" width="9.140625" style="215"/>
    <col min="1264" max="1264" width="16" style="215" bestFit="1" customWidth="1"/>
    <col min="1265" max="1265" width="9.140625" style="215"/>
    <col min="1266" max="1266" width="13.42578125" style="215" bestFit="1" customWidth="1"/>
    <col min="1267" max="1508" width="9.140625" style="215"/>
    <col min="1509" max="1509" width="11.28515625" style="215" bestFit="1" customWidth="1"/>
    <col min="1510" max="1510" width="28.5703125" style="215" bestFit="1" customWidth="1"/>
    <col min="1511" max="1511" width="6.85546875" style="215" bestFit="1" customWidth="1"/>
    <col min="1512" max="1512" width="7.140625" style="215" bestFit="1" customWidth="1"/>
    <col min="1513" max="1513" width="11.28515625" style="215" bestFit="1" customWidth="1"/>
    <col min="1514" max="1514" width="10.140625" style="215" bestFit="1" customWidth="1"/>
    <col min="1515" max="1515" width="14.28515625" style="215" bestFit="1" customWidth="1"/>
    <col min="1516" max="1516" width="14.140625" style="215" bestFit="1" customWidth="1"/>
    <col min="1517" max="1517" width="9.140625" style="215"/>
    <col min="1518" max="1518" width="16" style="215" bestFit="1" customWidth="1"/>
    <col min="1519" max="1519" width="9.140625" style="215"/>
    <col min="1520" max="1520" width="16" style="215" bestFit="1" customWidth="1"/>
    <col min="1521" max="1521" width="9.140625" style="215"/>
    <col min="1522" max="1522" width="13.42578125" style="215" bestFit="1" customWidth="1"/>
    <col min="1523" max="1764" width="9.140625" style="215"/>
    <col min="1765" max="1765" width="11.28515625" style="215" bestFit="1" customWidth="1"/>
    <col min="1766" max="1766" width="28.5703125" style="215" bestFit="1" customWidth="1"/>
    <col min="1767" max="1767" width="6.85546875" style="215" bestFit="1" customWidth="1"/>
    <col min="1768" max="1768" width="7.140625" style="215" bestFit="1" customWidth="1"/>
    <col min="1769" max="1769" width="11.28515625" style="215" bestFit="1" customWidth="1"/>
    <col min="1770" max="1770" width="10.140625" style="215" bestFit="1" customWidth="1"/>
    <col min="1771" max="1771" width="14.28515625" style="215" bestFit="1" customWidth="1"/>
    <col min="1772" max="1772" width="14.140625" style="215" bestFit="1" customWidth="1"/>
    <col min="1773" max="1773" width="9.140625" style="215"/>
    <col min="1774" max="1774" width="16" style="215" bestFit="1" customWidth="1"/>
    <col min="1775" max="1775" width="9.140625" style="215"/>
    <col min="1776" max="1776" width="16" style="215" bestFit="1" customWidth="1"/>
    <col min="1777" max="1777" width="9.140625" style="215"/>
    <col min="1778" max="1778" width="13.42578125" style="215" bestFit="1" customWidth="1"/>
    <col min="1779" max="2020" width="9.140625" style="215"/>
    <col min="2021" max="2021" width="11.28515625" style="215" bestFit="1" customWidth="1"/>
    <col min="2022" max="2022" width="28.5703125" style="215" bestFit="1" customWidth="1"/>
    <col min="2023" max="2023" width="6.85546875" style="215" bestFit="1" customWidth="1"/>
    <col min="2024" max="2024" width="7.140625" style="215" bestFit="1" customWidth="1"/>
    <col min="2025" max="2025" width="11.28515625" style="215" bestFit="1" customWidth="1"/>
    <col min="2026" max="2026" width="10.140625" style="215" bestFit="1" customWidth="1"/>
    <col min="2027" max="2027" width="14.28515625" style="215" bestFit="1" customWidth="1"/>
    <col min="2028" max="2028" width="14.140625" style="215" bestFit="1" customWidth="1"/>
    <col min="2029" max="2029" width="9.140625" style="215"/>
    <col min="2030" max="2030" width="16" style="215" bestFit="1" customWidth="1"/>
    <col min="2031" max="2031" width="9.140625" style="215"/>
    <col min="2032" max="2032" width="16" style="215" bestFit="1" customWidth="1"/>
    <col min="2033" max="2033" width="9.140625" style="215"/>
    <col min="2034" max="2034" width="13.42578125" style="215" bestFit="1" customWidth="1"/>
    <col min="2035" max="2276" width="9.140625" style="215"/>
    <col min="2277" max="2277" width="11.28515625" style="215" bestFit="1" customWidth="1"/>
    <col min="2278" max="2278" width="28.5703125" style="215" bestFit="1" customWidth="1"/>
    <col min="2279" max="2279" width="6.85546875" style="215" bestFit="1" customWidth="1"/>
    <col min="2280" max="2280" width="7.140625" style="215" bestFit="1" customWidth="1"/>
    <col min="2281" max="2281" width="11.28515625" style="215" bestFit="1" customWidth="1"/>
    <col min="2282" max="2282" width="10.140625" style="215" bestFit="1" customWidth="1"/>
    <col min="2283" max="2283" width="14.28515625" style="215" bestFit="1" customWidth="1"/>
    <col min="2284" max="2284" width="14.140625" style="215" bestFit="1" customWidth="1"/>
    <col min="2285" max="2285" width="9.140625" style="215"/>
    <col min="2286" max="2286" width="16" style="215" bestFit="1" customWidth="1"/>
    <col min="2287" max="2287" width="9.140625" style="215"/>
    <col min="2288" max="2288" width="16" style="215" bestFit="1" customWidth="1"/>
    <col min="2289" max="2289" width="9.140625" style="215"/>
    <col min="2290" max="2290" width="13.42578125" style="215" bestFit="1" customWidth="1"/>
    <col min="2291" max="2532" width="9.140625" style="215"/>
    <col min="2533" max="2533" width="11.28515625" style="215" bestFit="1" customWidth="1"/>
    <col min="2534" max="2534" width="28.5703125" style="215" bestFit="1" customWidth="1"/>
    <col min="2535" max="2535" width="6.85546875" style="215" bestFit="1" customWidth="1"/>
    <col min="2536" max="2536" width="7.140625" style="215" bestFit="1" customWidth="1"/>
    <col min="2537" max="2537" width="11.28515625" style="215" bestFit="1" customWidth="1"/>
    <col min="2538" max="2538" width="10.140625" style="215" bestFit="1" customWidth="1"/>
    <col min="2539" max="2539" width="14.28515625" style="215" bestFit="1" customWidth="1"/>
    <col min="2540" max="2540" width="14.140625" style="215" bestFit="1" customWidth="1"/>
    <col min="2541" max="2541" width="9.140625" style="215"/>
    <col min="2542" max="2542" width="16" style="215" bestFit="1" customWidth="1"/>
    <col min="2543" max="2543" width="9.140625" style="215"/>
    <col min="2544" max="2544" width="16" style="215" bestFit="1" customWidth="1"/>
    <col min="2545" max="2545" width="9.140625" style="215"/>
    <col min="2546" max="2546" width="13.42578125" style="215" bestFit="1" customWidth="1"/>
    <col min="2547" max="2788" width="9.140625" style="215"/>
    <col min="2789" max="2789" width="11.28515625" style="215" bestFit="1" customWidth="1"/>
    <col min="2790" max="2790" width="28.5703125" style="215" bestFit="1" customWidth="1"/>
    <col min="2791" max="2791" width="6.85546875" style="215" bestFit="1" customWidth="1"/>
    <col min="2792" max="2792" width="7.140625" style="215" bestFit="1" customWidth="1"/>
    <col min="2793" max="2793" width="11.28515625" style="215" bestFit="1" customWidth="1"/>
    <col min="2794" max="2794" width="10.140625" style="215" bestFit="1" customWidth="1"/>
    <col min="2795" max="2795" width="14.28515625" style="215" bestFit="1" customWidth="1"/>
    <col min="2796" max="2796" width="14.140625" style="215" bestFit="1" customWidth="1"/>
    <col min="2797" max="2797" width="9.140625" style="215"/>
    <col min="2798" max="2798" width="16" style="215" bestFit="1" customWidth="1"/>
    <col min="2799" max="2799" width="9.140625" style="215"/>
    <col min="2800" max="2800" width="16" style="215" bestFit="1" customWidth="1"/>
    <col min="2801" max="2801" width="9.140625" style="215"/>
    <col min="2802" max="2802" width="13.42578125" style="215" bestFit="1" customWidth="1"/>
    <col min="2803" max="3044" width="9.140625" style="215"/>
    <col min="3045" max="3045" width="11.28515625" style="215" bestFit="1" customWidth="1"/>
    <col min="3046" max="3046" width="28.5703125" style="215" bestFit="1" customWidth="1"/>
    <col min="3047" max="3047" width="6.85546875" style="215" bestFit="1" customWidth="1"/>
    <col min="3048" max="3048" width="7.140625" style="215" bestFit="1" customWidth="1"/>
    <col min="3049" max="3049" width="11.28515625" style="215" bestFit="1" customWidth="1"/>
    <col min="3050" max="3050" width="10.140625" style="215" bestFit="1" customWidth="1"/>
    <col min="3051" max="3051" width="14.28515625" style="215" bestFit="1" customWidth="1"/>
    <col min="3052" max="3052" width="14.140625" style="215" bestFit="1" customWidth="1"/>
    <col min="3053" max="3053" width="9.140625" style="215"/>
    <col min="3054" max="3054" width="16" style="215" bestFit="1" customWidth="1"/>
    <col min="3055" max="3055" width="9.140625" style="215"/>
    <col min="3056" max="3056" width="16" style="215" bestFit="1" customWidth="1"/>
    <col min="3057" max="3057" width="9.140625" style="215"/>
    <col min="3058" max="3058" width="13.42578125" style="215" bestFit="1" customWidth="1"/>
    <col min="3059" max="3300" width="9.140625" style="215"/>
    <col min="3301" max="3301" width="11.28515625" style="215" bestFit="1" customWidth="1"/>
    <col min="3302" max="3302" width="28.5703125" style="215" bestFit="1" customWidth="1"/>
    <col min="3303" max="3303" width="6.85546875" style="215" bestFit="1" customWidth="1"/>
    <col min="3304" max="3304" width="7.140625" style="215" bestFit="1" customWidth="1"/>
    <col min="3305" max="3305" width="11.28515625" style="215" bestFit="1" customWidth="1"/>
    <col min="3306" max="3306" width="10.140625" style="215" bestFit="1" customWidth="1"/>
    <col min="3307" max="3307" width="14.28515625" style="215" bestFit="1" customWidth="1"/>
    <col min="3308" max="3308" width="14.140625" style="215" bestFit="1" customWidth="1"/>
    <col min="3309" max="3309" width="9.140625" style="215"/>
    <col min="3310" max="3310" width="16" style="215" bestFit="1" customWidth="1"/>
    <col min="3311" max="3311" width="9.140625" style="215"/>
    <col min="3312" max="3312" width="16" style="215" bestFit="1" customWidth="1"/>
    <col min="3313" max="3313" width="9.140625" style="215"/>
    <col min="3314" max="3314" width="13.42578125" style="215" bestFit="1" customWidth="1"/>
    <col min="3315" max="3556" width="9.140625" style="215"/>
    <col min="3557" max="3557" width="11.28515625" style="215" bestFit="1" customWidth="1"/>
    <col min="3558" max="3558" width="28.5703125" style="215" bestFit="1" customWidth="1"/>
    <col min="3559" max="3559" width="6.85546875" style="215" bestFit="1" customWidth="1"/>
    <col min="3560" max="3560" width="7.140625" style="215" bestFit="1" customWidth="1"/>
    <col min="3561" max="3561" width="11.28515625" style="215" bestFit="1" customWidth="1"/>
    <col min="3562" max="3562" width="10.140625" style="215" bestFit="1" customWidth="1"/>
    <col min="3563" max="3563" width="14.28515625" style="215" bestFit="1" customWidth="1"/>
    <col min="3564" max="3564" width="14.140625" style="215" bestFit="1" customWidth="1"/>
    <col min="3565" max="3565" width="9.140625" style="215"/>
    <col min="3566" max="3566" width="16" style="215" bestFit="1" customWidth="1"/>
    <col min="3567" max="3567" width="9.140625" style="215"/>
    <col min="3568" max="3568" width="16" style="215" bestFit="1" customWidth="1"/>
    <col min="3569" max="3569" width="9.140625" style="215"/>
    <col min="3570" max="3570" width="13.42578125" style="215" bestFit="1" customWidth="1"/>
    <col min="3571" max="3812" width="9.140625" style="215"/>
    <col min="3813" max="3813" width="11.28515625" style="215" bestFit="1" customWidth="1"/>
    <col min="3814" max="3814" width="28.5703125" style="215" bestFit="1" customWidth="1"/>
    <col min="3815" max="3815" width="6.85546875" style="215" bestFit="1" customWidth="1"/>
    <col min="3816" max="3816" width="7.140625" style="215" bestFit="1" customWidth="1"/>
    <col min="3817" max="3817" width="11.28515625" style="215" bestFit="1" customWidth="1"/>
    <col min="3818" max="3818" width="10.140625" style="215" bestFit="1" customWidth="1"/>
    <col min="3819" max="3819" width="14.28515625" style="215" bestFit="1" customWidth="1"/>
    <col min="3820" max="3820" width="14.140625" style="215" bestFit="1" customWidth="1"/>
    <col min="3821" max="3821" width="9.140625" style="215"/>
    <col min="3822" max="3822" width="16" style="215" bestFit="1" customWidth="1"/>
    <col min="3823" max="3823" width="9.140625" style="215"/>
    <col min="3824" max="3824" width="16" style="215" bestFit="1" customWidth="1"/>
    <col min="3825" max="3825" width="9.140625" style="215"/>
    <col min="3826" max="3826" width="13.42578125" style="215" bestFit="1" customWidth="1"/>
    <col min="3827" max="4068" width="9.140625" style="215"/>
    <col min="4069" max="4069" width="11.28515625" style="215" bestFit="1" customWidth="1"/>
    <col min="4070" max="4070" width="28.5703125" style="215" bestFit="1" customWidth="1"/>
    <col min="4071" max="4071" width="6.85546875" style="215" bestFit="1" customWidth="1"/>
    <col min="4072" max="4072" width="7.140625" style="215" bestFit="1" customWidth="1"/>
    <col min="4073" max="4073" width="11.28515625" style="215" bestFit="1" customWidth="1"/>
    <col min="4074" max="4074" width="10.140625" style="215" bestFit="1" customWidth="1"/>
    <col min="4075" max="4075" width="14.28515625" style="215" bestFit="1" customWidth="1"/>
    <col min="4076" max="4076" width="14.140625" style="215" bestFit="1" customWidth="1"/>
    <col min="4077" max="4077" width="9.140625" style="215"/>
    <col min="4078" max="4078" width="16" style="215" bestFit="1" customWidth="1"/>
    <col min="4079" max="4079" width="9.140625" style="215"/>
    <col min="4080" max="4080" width="16" style="215" bestFit="1" customWidth="1"/>
    <col min="4081" max="4081" width="9.140625" style="215"/>
    <col min="4082" max="4082" width="13.42578125" style="215" bestFit="1" customWidth="1"/>
    <col min="4083" max="4324" width="9.140625" style="215"/>
    <col min="4325" max="4325" width="11.28515625" style="215" bestFit="1" customWidth="1"/>
    <col min="4326" max="4326" width="28.5703125" style="215" bestFit="1" customWidth="1"/>
    <col min="4327" max="4327" width="6.85546875" style="215" bestFit="1" customWidth="1"/>
    <col min="4328" max="4328" width="7.140625" style="215" bestFit="1" customWidth="1"/>
    <col min="4329" max="4329" width="11.28515625" style="215" bestFit="1" customWidth="1"/>
    <col min="4330" max="4330" width="10.140625" style="215" bestFit="1" customWidth="1"/>
    <col min="4331" max="4331" width="14.28515625" style="215" bestFit="1" customWidth="1"/>
    <col min="4332" max="4332" width="14.140625" style="215" bestFit="1" customWidth="1"/>
    <col min="4333" max="4333" width="9.140625" style="215"/>
    <col min="4334" max="4334" width="16" style="215" bestFit="1" customWidth="1"/>
    <col min="4335" max="4335" width="9.140625" style="215"/>
    <col min="4336" max="4336" width="16" style="215" bestFit="1" customWidth="1"/>
    <col min="4337" max="4337" width="9.140625" style="215"/>
    <col min="4338" max="4338" width="13.42578125" style="215" bestFit="1" customWidth="1"/>
    <col min="4339" max="4580" width="9.140625" style="215"/>
    <col min="4581" max="4581" width="11.28515625" style="215" bestFit="1" customWidth="1"/>
    <col min="4582" max="4582" width="28.5703125" style="215" bestFit="1" customWidth="1"/>
    <col min="4583" max="4583" width="6.85546875" style="215" bestFit="1" customWidth="1"/>
    <col min="4584" max="4584" width="7.140625" style="215" bestFit="1" customWidth="1"/>
    <col min="4585" max="4585" width="11.28515625" style="215" bestFit="1" customWidth="1"/>
    <col min="4586" max="4586" width="10.140625" style="215" bestFit="1" customWidth="1"/>
    <col min="4587" max="4587" width="14.28515625" style="215" bestFit="1" customWidth="1"/>
    <col min="4588" max="4588" width="14.140625" style="215" bestFit="1" customWidth="1"/>
    <col min="4589" max="4589" width="9.140625" style="215"/>
    <col min="4590" max="4590" width="16" style="215" bestFit="1" customWidth="1"/>
    <col min="4591" max="4591" width="9.140625" style="215"/>
    <col min="4592" max="4592" width="16" style="215" bestFit="1" customWidth="1"/>
    <col min="4593" max="4593" width="9.140625" style="215"/>
    <col min="4594" max="4594" width="13.42578125" style="215" bestFit="1" customWidth="1"/>
    <col min="4595" max="4836" width="9.140625" style="215"/>
    <col min="4837" max="4837" width="11.28515625" style="215" bestFit="1" customWidth="1"/>
    <col min="4838" max="4838" width="28.5703125" style="215" bestFit="1" customWidth="1"/>
    <col min="4839" max="4839" width="6.85546875" style="215" bestFit="1" customWidth="1"/>
    <col min="4840" max="4840" width="7.140625" style="215" bestFit="1" customWidth="1"/>
    <col min="4841" max="4841" width="11.28515625" style="215" bestFit="1" customWidth="1"/>
    <col min="4842" max="4842" width="10.140625" style="215" bestFit="1" customWidth="1"/>
    <col min="4843" max="4843" width="14.28515625" style="215" bestFit="1" customWidth="1"/>
    <col min="4844" max="4844" width="14.140625" style="215" bestFit="1" customWidth="1"/>
    <col min="4845" max="4845" width="9.140625" style="215"/>
    <col min="4846" max="4846" width="16" style="215" bestFit="1" customWidth="1"/>
    <col min="4847" max="4847" width="9.140625" style="215"/>
    <col min="4848" max="4848" width="16" style="215" bestFit="1" customWidth="1"/>
    <col min="4849" max="4849" width="9.140625" style="215"/>
    <col min="4850" max="4850" width="13.42578125" style="215" bestFit="1" customWidth="1"/>
    <col min="4851" max="5092" width="9.140625" style="215"/>
    <col min="5093" max="5093" width="11.28515625" style="215" bestFit="1" customWidth="1"/>
    <col min="5094" max="5094" width="28.5703125" style="215" bestFit="1" customWidth="1"/>
    <col min="5095" max="5095" width="6.85546875" style="215" bestFit="1" customWidth="1"/>
    <col min="5096" max="5096" width="7.140625" style="215" bestFit="1" customWidth="1"/>
    <col min="5097" max="5097" width="11.28515625" style="215" bestFit="1" customWidth="1"/>
    <col min="5098" max="5098" width="10.140625" style="215" bestFit="1" customWidth="1"/>
    <col min="5099" max="5099" width="14.28515625" style="215" bestFit="1" customWidth="1"/>
    <col min="5100" max="5100" width="14.140625" style="215" bestFit="1" customWidth="1"/>
    <col min="5101" max="5101" width="9.140625" style="215"/>
    <col min="5102" max="5102" width="16" style="215" bestFit="1" customWidth="1"/>
    <col min="5103" max="5103" width="9.140625" style="215"/>
    <col min="5104" max="5104" width="16" style="215" bestFit="1" customWidth="1"/>
    <col min="5105" max="5105" width="9.140625" style="215"/>
    <col min="5106" max="5106" width="13.42578125" style="215" bestFit="1" customWidth="1"/>
    <col min="5107" max="5348" width="9.140625" style="215"/>
    <col min="5349" max="5349" width="11.28515625" style="215" bestFit="1" customWidth="1"/>
    <col min="5350" max="5350" width="28.5703125" style="215" bestFit="1" customWidth="1"/>
    <col min="5351" max="5351" width="6.85546875" style="215" bestFit="1" customWidth="1"/>
    <col min="5352" max="5352" width="7.140625" style="215" bestFit="1" customWidth="1"/>
    <col min="5353" max="5353" width="11.28515625" style="215" bestFit="1" customWidth="1"/>
    <col min="5354" max="5354" width="10.140625" style="215" bestFit="1" customWidth="1"/>
    <col min="5355" max="5355" width="14.28515625" style="215" bestFit="1" customWidth="1"/>
    <col min="5356" max="5356" width="14.140625" style="215" bestFit="1" customWidth="1"/>
    <col min="5357" max="5357" width="9.140625" style="215"/>
    <col min="5358" max="5358" width="16" style="215" bestFit="1" customWidth="1"/>
    <col min="5359" max="5359" width="9.140625" style="215"/>
    <col min="5360" max="5360" width="16" style="215" bestFit="1" customWidth="1"/>
    <col min="5361" max="5361" width="9.140625" style="215"/>
    <col min="5362" max="5362" width="13.42578125" style="215" bestFit="1" customWidth="1"/>
    <col min="5363" max="5604" width="9.140625" style="215"/>
    <col min="5605" max="5605" width="11.28515625" style="215" bestFit="1" customWidth="1"/>
    <col min="5606" max="5606" width="28.5703125" style="215" bestFit="1" customWidth="1"/>
    <col min="5607" max="5607" width="6.85546875" style="215" bestFit="1" customWidth="1"/>
    <col min="5608" max="5608" width="7.140625" style="215" bestFit="1" customWidth="1"/>
    <col min="5609" max="5609" width="11.28515625" style="215" bestFit="1" customWidth="1"/>
    <col min="5610" max="5610" width="10.140625" style="215" bestFit="1" customWidth="1"/>
    <col min="5611" max="5611" width="14.28515625" style="215" bestFit="1" customWidth="1"/>
    <col min="5612" max="5612" width="14.140625" style="215" bestFit="1" customWidth="1"/>
    <col min="5613" max="5613" width="9.140625" style="215"/>
    <col min="5614" max="5614" width="16" style="215" bestFit="1" customWidth="1"/>
    <col min="5615" max="5615" width="9.140625" style="215"/>
    <col min="5616" max="5616" width="16" style="215" bestFit="1" customWidth="1"/>
    <col min="5617" max="5617" width="9.140625" style="215"/>
    <col min="5618" max="5618" width="13.42578125" style="215" bestFit="1" customWidth="1"/>
    <col min="5619" max="5860" width="9.140625" style="215"/>
    <col min="5861" max="5861" width="11.28515625" style="215" bestFit="1" customWidth="1"/>
    <col min="5862" max="5862" width="28.5703125" style="215" bestFit="1" customWidth="1"/>
    <col min="5863" max="5863" width="6.85546875" style="215" bestFit="1" customWidth="1"/>
    <col min="5864" max="5864" width="7.140625" style="215" bestFit="1" customWidth="1"/>
    <col min="5865" max="5865" width="11.28515625" style="215" bestFit="1" customWidth="1"/>
    <col min="5866" max="5866" width="10.140625" style="215" bestFit="1" customWidth="1"/>
    <col min="5867" max="5867" width="14.28515625" style="215" bestFit="1" customWidth="1"/>
    <col min="5868" max="5868" width="14.140625" style="215" bestFit="1" customWidth="1"/>
    <col min="5869" max="5869" width="9.140625" style="215"/>
    <col min="5870" max="5870" width="16" style="215" bestFit="1" customWidth="1"/>
    <col min="5871" max="5871" width="9.140625" style="215"/>
    <col min="5872" max="5872" width="16" style="215" bestFit="1" customWidth="1"/>
    <col min="5873" max="5873" width="9.140625" style="215"/>
    <col min="5874" max="5874" width="13.42578125" style="215" bestFit="1" customWidth="1"/>
    <col min="5875" max="6116" width="9.140625" style="215"/>
    <col min="6117" max="6117" width="11.28515625" style="215" bestFit="1" customWidth="1"/>
    <col min="6118" max="6118" width="28.5703125" style="215" bestFit="1" customWidth="1"/>
    <col min="6119" max="6119" width="6.85546875" style="215" bestFit="1" customWidth="1"/>
    <col min="6120" max="6120" width="7.140625" style="215" bestFit="1" customWidth="1"/>
    <col min="6121" max="6121" width="11.28515625" style="215" bestFit="1" customWidth="1"/>
    <col min="6122" max="6122" width="10.140625" style="215" bestFit="1" customWidth="1"/>
    <col min="6123" max="6123" width="14.28515625" style="215" bestFit="1" customWidth="1"/>
    <col min="6124" max="6124" width="14.140625" style="215" bestFit="1" customWidth="1"/>
    <col min="6125" max="6125" width="9.140625" style="215"/>
    <col min="6126" max="6126" width="16" style="215" bestFit="1" customWidth="1"/>
    <col min="6127" max="6127" width="9.140625" style="215"/>
    <col min="6128" max="6128" width="16" style="215" bestFit="1" customWidth="1"/>
    <col min="6129" max="6129" width="9.140625" style="215"/>
    <col min="6130" max="6130" width="13.42578125" style="215" bestFit="1" customWidth="1"/>
    <col min="6131" max="6372" width="9.140625" style="215"/>
    <col min="6373" max="6373" width="11.28515625" style="215" bestFit="1" customWidth="1"/>
    <col min="6374" max="6374" width="28.5703125" style="215" bestFit="1" customWidth="1"/>
    <col min="6375" max="6375" width="6.85546875" style="215" bestFit="1" customWidth="1"/>
    <col min="6376" max="6376" width="7.140625" style="215" bestFit="1" customWidth="1"/>
    <col min="6377" max="6377" width="11.28515625" style="215" bestFit="1" customWidth="1"/>
    <col min="6378" max="6378" width="10.140625" style="215" bestFit="1" customWidth="1"/>
    <col min="6379" max="6379" width="14.28515625" style="215" bestFit="1" customWidth="1"/>
    <col min="6380" max="6380" width="14.140625" style="215" bestFit="1" customWidth="1"/>
    <col min="6381" max="6381" width="9.140625" style="215"/>
    <col min="6382" max="6382" width="16" style="215" bestFit="1" customWidth="1"/>
    <col min="6383" max="6383" width="9.140625" style="215"/>
    <col min="6384" max="6384" width="16" style="215" bestFit="1" customWidth="1"/>
    <col min="6385" max="6385" width="9.140625" style="215"/>
    <col min="6386" max="6386" width="13.42578125" style="215" bestFit="1" customWidth="1"/>
    <col min="6387" max="6628" width="9.140625" style="215"/>
    <col min="6629" max="6629" width="11.28515625" style="215" bestFit="1" customWidth="1"/>
    <col min="6630" max="6630" width="28.5703125" style="215" bestFit="1" customWidth="1"/>
    <col min="6631" max="6631" width="6.85546875" style="215" bestFit="1" customWidth="1"/>
    <col min="6632" max="6632" width="7.140625" style="215" bestFit="1" customWidth="1"/>
    <col min="6633" max="6633" width="11.28515625" style="215" bestFit="1" customWidth="1"/>
    <col min="6634" max="6634" width="10.140625" style="215" bestFit="1" customWidth="1"/>
    <col min="6635" max="6635" width="14.28515625" style="215" bestFit="1" customWidth="1"/>
    <col min="6636" max="6636" width="14.140625" style="215" bestFit="1" customWidth="1"/>
    <col min="6637" max="6637" width="9.140625" style="215"/>
    <col min="6638" max="6638" width="16" style="215" bestFit="1" customWidth="1"/>
    <col min="6639" max="6639" width="9.140625" style="215"/>
    <col min="6640" max="6640" width="16" style="215" bestFit="1" customWidth="1"/>
    <col min="6641" max="6641" width="9.140625" style="215"/>
    <col min="6642" max="6642" width="13.42578125" style="215" bestFit="1" customWidth="1"/>
    <col min="6643" max="6884" width="9.140625" style="215"/>
    <col min="6885" max="6885" width="11.28515625" style="215" bestFit="1" customWidth="1"/>
    <col min="6886" max="6886" width="28.5703125" style="215" bestFit="1" customWidth="1"/>
    <col min="6887" max="6887" width="6.85546875" style="215" bestFit="1" customWidth="1"/>
    <col min="6888" max="6888" width="7.140625" style="215" bestFit="1" customWidth="1"/>
    <col min="6889" max="6889" width="11.28515625" style="215" bestFit="1" customWidth="1"/>
    <col min="6890" max="6890" width="10.140625" style="215" bestFit="1" customWidth="1"/>
    <col min="6891" max="6891" width="14.28515625" style="215" bestFit="1" customWidth="1"/>
    <col min="6892" max="6892" width="14.140625" style="215" bestFit="1" customWidth="1"/>
    <col min="6893" max="6893" width="9.140625" style="215"/>
    <col min="6894" max="6894" width="16" style="215" bestFit="1" customWidth="1"/>
    <col min="6895" max="6895" width="9.140625" style="215"/>
    <col min="6896" max="6896" width="16" style="215" bestFit="1" customWidth="1"/>
    <col min="6897" max="6897" width="9.140625" style="215"/>
    <col min="6898" max="6898" width="13.42578125" style="215" bestFit="1" customWidth="1"/>
    <col min="6899" max="7140" width="9.140625" style="215"/>
    <col min="7141" max="7141" width="11.28515625" style="215" bestFit="1" customWidth="1"/>
    <col min="7142" max="7142" width="28.5703125" style="215" bestFit="1" customWidth="1"/>
    <col min="7143" max="7143" width="6.85546875" style="215" bestFit="1" customWidth="1"/>
    <col min="7144" max="7144" width="7.140625" style="215" bestFit="1" customWidth="1"/>
    <col min="7145" max="7145" width="11.28515625" style="215" bestFit="1" customWidth="1"/>
    <col min="7146" max="7146" width="10.140625" style="215" bestFit="1" customWidth="1"/>
    <col min="7147" max="7147" width="14.28515625" style="215" bestFit="1" customWidth="1"/>
    <col min="7148" max="7148" width="14.140625" style="215" bestFit="1" customWidth="1"/>
    <col min="7149" max="7149" width="9.140625" style="215"/>
    <col min="7150" max="7150" width="16" style="215" bestFit="1" customWidth="1"/>
    <col min="7151" max="7151" width="9.140625" style="215"/>
    <col min="7152" max="7152" width="16" style="215" bestFit="1" customWidth="1"/>
    <col min="7153" max="7153" width="9.140625" style="215"/>
    <col min="7154" max="7154" width="13.42578125" style="215" bestFit="1" customWidth="1"/>
    <col min="7155" max="7396" width="9.140625" style="215"/>
    <col min="7397" max="7397" width="11.28515625" style="215" bestFit="1" customWidth="1"/>
    <col min="7398" max="7398" width="28.5703125" style="215" bestFit="1" customWidth="1"/>
    <col min="7399" max="7399" width="6.85546875" style="215" bestFit="1" customWidth="1"/>
    <col min="7400" max="7400" width="7.140625" style="215" bestFit="1" customWidth="1"/>
    <col min="7401" max="7401" width="11.28515625" style="215" bestFit="1" customWidth="1"/>
    <col min="7402" max="7402" width="10.140625" style="215" bestFit="1" customWidth="1"/>
    <col min="7403" max="7403" width="14.28515625" style="215" bestFit="1" customWidth="1"/>
    <col min="7404" max="7404" width="14.140625" style="215" bestFit="1" customWidth="1"/>
    <col min="7405" max="7405" width="9.140625" style="215"/>
    <col min="7406" max="7406" width="16" style="215" bestFit="1" customWidth="1"/>
    <col min="7407" max="7407" width="9.140625" style="215"/>
    <col min="7408" max="7408" width="16" style="215" bestFit="1" customWidth="1"/>
    <col min="7409" max="7409" width="9.140625" style="215"/>
    <col min="7410" max="7410" width="13.42578125" style="215" bestFit="1" customWidth="1"/>
    <col min="7411" max="7652" width="9.140625" style="215"/>
    <col min="7653" max="7653" width="11.28515625" style="215" bestFit="1" customWidth="1"/>
    <col min="7654" max="7654" width="28.5703125" style="215" bestFit="1" customWidth="1"/>
    <col min="7655" max="7655" width="6.85546875" style="215" bestFit="1" customWidth="1"/>
    <col min="7656" max="7656" width="7.140625" style="215" bestFit="1" customWidth="1"/>
    <col min="7657" max="7657" width="11.28515625" style="215" bestFit="1" customWidth="1"/>
    <col min="7658" max="7658" width="10.140625" style="215" bestFit="1" customWidth="1"/>
    <col min="7659" max="7659" width="14.28515625" style="215" bestFit="1" customWidth="1"/>
    <col min="7660" max="7660" width="14.140625" style="215" bestFit="1" customWidth="1"/>
    <col min="7661" max="7661" width="9.140625" style="215"/>
    <col min="7662" max="7662" width="16" style="215" bestFit="1" customWidth="1"/>
    <col min="7663" max="7663" width="9.140625" style="215"/>
    <col min="7664" max="7664" width="16" style="215" bestFit="1" customWidth="1"/>
    <col min="7665" max="7665" width="9.140625" style="215"/>
    <col min="7666" max="7666" width="13.42578125" style="215" bestFit="1" customWidth="1"/>
    <col min="7667" max="7908" width="9.140625" style="215"/>
    <col min="7909" max="7909" width="11.28515625" style="215" bestFit="1" customWidth="1"/>
    <col min="7910" max="7910" width="28.5703125" style="215" bestFit="1" customWidth="1"/>
    <col min="7911" max="7911" width="6.85546875" style="215" bestFit="1" customWidth="1"/>
    <col min="7912" max="7912" width="7.140625" style="215" bestFit="1" customWidth="1"/>
    <col min="7913" max="7913" width="11.28515625" style="215" bestFit="1" customWidth="1"/>
    <col min="7914" max="7914" width="10.140625" style="215" bestFit="1" customWidth="1"/>
    <col min="7915" max="7915" width="14.28515625" style="215" bestFit="1" customWidth="1"/>
    <col min="7916" max="7916" width="14.140625" style="215" bestFit="1" customWidth="1"/>
    <col min="7917" max="7917" width="9.140625" style="215"/>
    <col min="7918" max="7918" width="16" style="215" bestFit="1" customWidth="1"/>
    <col min="7919" max="7919" width="9.140625" style="215"/>
    <col min="7920" max="7920" width="16" style="215" bestFit="1" customWidth="1"/>
    <col min="7921" max="7921" width="9.140625" style="215"/>
    <col min="7922" max="7922" width="13.42578125" style="215" bestFit="1" customWidth="1"/>
    <col min="7923" max="8164" width="9.140625" style="215"/>
    <col min="8165" max="8165" width="11.28515625" style="215" bestFit="1" customWidth="1"/>
    <col min="8166" max="8166" width="28.5703125" style="215" bestFit="1" customWidth="1"/>
    <col min="8167" max="8167" width="6.85546875" style="215" bestFit="1" customWidth="1"/>
    <col min="8168" max="8168" width="7.140625" style="215" bestFit="1" customWidth="1"/>
    <col min="8169" max="8169" width="11.28515625" style="215" bestFit="1" customWidth="1"/>
    <col min="8170" max="8170" width="10.140625" style="215" bestFit="1" customWidth="1"/>
    <col min="8171" max="8171" width="14.28515625" style="215" bestFit="1" customWidth="1"/>
    <col min="8172" max="8172" width="14.140625" style="215" bestFit="1" customWidth="1"/>
    <col min="8173" max="8173" width="9.140625" style="215"/>
    <col min="8174" max="8174" width="16" style="215" bestFit="1" customWidth="1"/>
    <col min="8175" max="8175" width="9.140625" style="215"/>
    <col min="8176" max="8176" width="16" style="215" bestFit="1" customWidth="1"/>
    <col min="8177" max="8177" width="9.140625" style="215"/>
    <col min="8178" max="8178" width="13.42578125" style="215" bestFit="1" customWidth="1"/>
    <col min="8179" max="8420" width="9.140625" style="215"/>
    <col min="8421" max="8421" width="11.28515625" style="215" bestFit="1" customWidth="1"/>
    <col min="8422" max="8422" width="28.5703125" style="215" bestFit="1" customWidth="1"/>
    <col min="8423" max="8423" width="6.85546875" style="215" bestFit="1" customWidth="1"/>
    <col min="8424" max="8424" width="7.140625" style="215" bestFit="1" customWidth="1"/>
    <col min="8425" max="8425" width="11.28515625" style="215" bestFit="1" customWidth="1"/>
    <col min="8426" max="8426" width="10.140625" style="215" bestFit="1" customWidth="1"/>
    <col min="8427" max="8427" width="14.28515625" style="215" bestFit="1" customWidth="1"/>
    <col min="8428" max="8428" width="14.140625" style="215" bestFit="1" customWidth="1"/>
    <col min="8429" max="8429" width="9.140625" style="215"/>
    <col min="8430" max="8430" width="16" style="215" bestFit="1" customWidth="1"/>
    <col min="8431" max="8431" width="9.140625" style="215"/>
    <col min="8432" max="8432" width="16" style="215" bestFit="1" customWidth="1"/>
    <col min="8433" max="8433" width="9.140625" style="215"/>
    <col min="8434" max="8434" width="13.42578125" style="215" bestFit="1" customWidth="1"/>
    <col min="8435" max="8676" width="9.140625" style="215"/>
    <col min="8677" max="8677" width="11.28515625" style="215" bestFit="1" customWidth="1"/>
    <col min="8678" max="8678" width="28.5703125" style="215" bestFit="1" customWidth="1"/>
    <col min="8679" max="8679" width="6.85546875" style="215" bestFit="1" customWidth="1"/>
    <col min="8680" max="8680" width="7.140625" style="215" bestFit="1" customWidth="1"/>
    <col min="8681" max="8681" width="11.28515625" style="215" bestFit="1" customWidth="1"/>
    <col min="8682" max="8682" width="10.140625" style="215" bestFit="1" customWidth="1"/>
    <col min="8683" max="8683" width="14.28515625" style="215" bestFit="1" customWidth="1"/>
    <col min="8684" max="8684" width="14.140625" style="215" bestFit="1" customWidth="1"/>
    <col min="8685" max="8685" width="9.140625" style="215"/>
    <col min="8686" max="8686" width="16" style="215" bestFit="1" customWidth="1"/>
    <col min="8687" max="8687" width="9.140625" style="215"/>
    <col min="8688" max="8688" width="16" style="215" bestFit="1" customWidth="1"/>
    <col min="8689" max="8689" width="9.140625" style="215"/>
    <col min="8690" max="8690" width="13.42578125" style="215" bestFit="1" customWidth="1"/>
    <col min="8691" max="8932" width="9.140625" style="215"/>
    <col min="8933" max="8933" width="11.28515625" style="215" bestFit="1" customWidth="1"/>
    <col min="8934" max="8934" width="28.5703125" style="215" bestFit="1" customWidth="1"/>
    <col min="8935" max="8935" width="6.85546875" style="215" bestFit="1" customWidth="1"/>
    <col min="8936" max="8936" width="7.140625" style="215" bestFit="1" customWidth="1"/>
    <col min="8937" max="8937" width="11.28515625" style="215" bestFit="1" customWidth="1"/>
    <col min="8938" max="8938" width="10.140625" style="215" bestFit="1" customWidth="1"/>
    <col min="8939" max="8939" width="14.28515625" style="215" bestFit="1" customWidth="1"/>
    <col min="8940" max="8940" width="14.140625" style="215" bestFit="1" customWidth="1"/>
    <col min="8941" max="8941" width="9.140625" style="215"/>
    <col min="8942" max="8942" width="16" style="215" bestFit="1" customWidth="1"/>
    <col min="8943" max="8943" width="9.140625" style="215"/>
    <col min="8944" max="8944" width="16" style="215" bestFit="1" customWidth="1"/>
    <col min="8945" max="8945" width="9.140625" style="215"/>
    <col min="8946" max="8946" width="13.42578125" style="215" bestFit="1" customWidth="1"/>
    <col min="8947" max="9188" width="9.140625" style="215"/>
    <col min="9189" max="9189" width="11.28515625" style="215" bestFit="1" customWidth="1"/>
    <col min="9190" max="9190" width="28.5703125" style="215" bestFit="1" customWidth="1"/>
    <col min="9191" max="9191" width="6.85546875" style="215" bestFit="1" customWidth="1"/>
    <col min="9192" max="9192" width="7.140625" style="215" bestFit="1" customWidth="1"/>
    <col min="9193" max="9193" width="11.28515625" style="215" bestFit="1" customWidth="1"/>
    <col min="9194" max="9194" width="10.140625" style="215" bestFit="1" customWidth="1"/>
    <col min="9195" max="9195" width="14.28515625" style="215" bestFit="1" customWidth="1"/>
    <col min="9196" max="9196" width="14.140625" style="215" bestFit="1" customWidth="1"/>
    <col min="9197" max="9197" width="9.140625" style="215"/>
    <col min="9198" max="9198" width="16" style="215" bestFit="1" customWidth="1"/>
    <col min="9199" max="9199" width="9.140625" style="215"/>
    <col min="9200" max="9200" width="16" style="215" bestFit="1" customWidth="1"/>
    <col min="9201" max="9201" width="9.140625" style="215"/>
    <col min="9202" max="9202" width="13.42578125" style="215" bestFit="1" customWidth="1"/>
    <col min="9203" max="9444" width="9.140625" style="215"/>
    <col min="9445" max="9445" width="11.28515625" style="215" bestFit="1" customWidth="1"/>
    <col min="9446" max="9446" width="28.5703125" style="215" bestFit="1" customWidth="1"/>
    <col min="9447" max="9447" width="6.85546875" style="215" bestFit="1" customWidth="1"/>
    <col min="9448" max="9448" width="7.140625" style="215" bestFit="1" customWidth="1"/>
    <col min="9449" max="9449" width="11.28515625" style="215" bestFit="1" customWidth="1"/>
    <col min="9450" max="9450" width="10.140625" style="215" bestFit="1" customWidth="1"/>
    <col min="9451" max="9451" width="14.28515625" style="215" bestFit="1" customWidth="1"/>
    <col min="9452" max="9452" width="14.140625" style="215" bestFit="1" customWidth="1"/>
    <col min="9453" max="9453" width="9.140625" style="215"/>
    <col min="9454" max="9454" width="16" style="215" bestFit="1" customWidth="1"/>
    <col min="9455" max="9455" width="9.140625" style="215"/>
    <col min="9456" max="9456" width="16" style="215" bestFit="1" customWidth="1"/>
    <col min="9457" max="9457" width="9.140625" style="215"/>
    <col min="9458" max="9458" width="13.42578125" style="215" bestFit="1" customWidth="1"/>
    <col min="9459" max="9700" width="9.140625" style="215"/>
    <col min="9701" max="9701" width="11.28515625" style="215" bestFit="1" customWidth="1"/>
    <col min="9702" max="9702" width="28.5703125" style="215" bestFit="1" customWidth="1"/>
    <col min="9703" max="9703" width="6.85546875" style="215" bestFit="1" customWidth="1"/>
    <col min="9704" max="9704" width="7.140625" style="215" bestFit="1" customWidth="1"/>
    <col min="9705" max="9705" width="11.28515625" style="215" bestFit="1" customWidth="1"/>
    <col min="9706" max="9706" width="10.140625" style="215" bestFit="1" customWidth="1"/>
    <col min="9707" max="9707" width="14.28515625" style="215" bestFit="1" customWidth="1"/>
    <col min="9708" max="9708" width="14.140625" style="215" bestFit="1" customWidth="1"/>
    <col min="9709" max="9709" width="9.140625" style="215"/>
    <col min="9710" max="9710" width="16" style="215" bestFit="1" customWidth="1"/>
    <col min="9711" max="9711" width="9.140625" style="215"/>
    <col min="9712" max="9712" width="16" style="215" bestFit="1" customWidth="1"/>
    <col min="9713" max="9713" width="9.140625" style="215"/>
    <col min="9714" max="9714" width="13.42578125" style="215" bestFit="1" customWidth="1"/>
    <col min="9715" max="9956" width="9.140625" style="215"/>
    <col min="9957" max="9957" width="11.28515625" style="215" bestFit="1" customWidth="1"/>
    <col min="9958" max="9958" width="28.5703125" style="215" bestFit="1" customWidth="1"/>
    <col min="9959" max="9959" width="6.85546875" style="215" bestFit="1" customWidth="1"/>
    <col min="9960" max="9960" width="7.140625" style="215" bestFit="1" customWidth="1"/>
    <col min="9961" max="9961" width="11.28515625" style="215" bestFit="1" customWidth="1"/>
    <col min="9962" max="9962" width="10.140625" style="215" bestFit="1" customWidth="1"/>
    <col min="9963" max="9963" width="14.28515625" style="215" bestFit="1" customWidth="1"/>
    <col min="9964" max="9964" width="14.140625" style="215" bestFit="1" customWidth="1"/>
    <col min="9965" max="9965" width="9.140625" style="215"/>
    <col min="9966" max="9966" width="16" style="215" bestFit="1" customWidth="1"/>
    <col min="9967" max="9967" width="9.140625" style="215"/>
    <col min="9968" max="9968" width="16" style="215" bestFit="1" customWidth="1"/>
    <col min="9969" max="9969" width="9.140625" style="215"/>
    <col min="9970" max="9970" width="13.42578125" style="215" bestFit="1" customWidth="1"/>
    <col min="9971" max="10212" width="9.140625" style="215"/>
    <col min="10213" max="10213" width="11.28515625" style="215" bestFit="1" customWidth="1"/>
    <col min="10214" max="10214" width="28.5703125" style="215" bestFit="1" customWidth="1"/>
    <col min="10215" max="10215" width="6.85546875" style="215" bestFit="1" customWidth="1"/>
    <col min="10216" max="10216" width="7.140625" style="215" bestFit="1" customWidth="1"/>
    <col min="10217" max="10217" width="11.28515625" style="215" bestFit="1" customWidth="1"/>
    <col min="10218" max="10218" width="10.140625" style="215" bestFit="1" customWidth="1"/>
    <col min="10219" max="10219" width="14.28515625" style="215" bestFit="1" customWidth="1"/>
    <col min="10220" max="10220" width="14.140625" style="215" bestFit="1" customWidth="1"/>
    <col min="10221" max="10221" width="9.140625" style="215"/>
    <col min="10222" max="10222" width="16" style="215" bestFit="1" customWidth="1"/>
    <col min="10223" max="10223" width="9.140625" style="215"/>
    <col min="10224" max="10224" width="16" style="215" bestFit="1" customWidth="1"/>
    <col min="10225" max="10225" width="9.140625" style="215"/>
    <col min="10226" max="10226" width="13.42578125" style="215" bestFit="1" customWidth="1"/>
    <col min="10227" max="10468" width="9.140625" style="215"/>
    <col min="10469" max="10469" width="11.28515625" style="215" bestFit="1" customWidth="1"/>
    <col min="10470" max="10470" width="28.5703125" style="215" bestFit="1" customWidth="1"/>
    <col min="10471" max="10471" width="6.85546875" style="215" bestFit="1" customWidth="1"/>
    <col min="10472" max="10472" width="7.140625" style="215" bestFit="1" customWidth="1"/>
    <col min="10473" max="10473" width="11.28515625" style="215" bestFit="1" customWidth="1"/>
    <col min="10474" max="10474" width="10.140625" style="215" bestFit="1" customWidth="1"/>
    <col min="10475" max="10475" width="14.28515625" style="215" bestFit="1" customWidth="1"/>
    <col min="10476" max="10476" width="14.140625" style="215" bestFit="1" customWidth="1"/>
    <col min="10477" max="10477" width="9.140625" style="215"/>
    <col min="10478" max="10478" width="16" style="215" bestFit="1" customWidth="1"/>
    <col min="10479" max="10479" width="9.140625" style="215"/>
    <col min="10480" max="10480" width="16" style="215" bestFit="1" customWidth="1"/>
    <col min="10481" max="10481" width="9.140625" style="215"/>
    <col min="10482" max="10482" width="13.42578125" style="215" bestFit="1" customWidth="1"/>
    <col min="10483" max="10724" width="9.140625" style="215"/>
    <col min="10725" max="10725" width="11.28515625" style="215" bestFit="1" customWidth="1"/>
    <col min="10726" max="10726" width="28.5703125" style="215" bestFit="1" customWidth="1"/>
    <col min="10727" max="10727" width="6.85546875" style="215" bestFit="1" customWidth="1"/>
    <col min="10728" max="10728" width="7.140625" style="215" bestFit="1" customWidth="1"/>
    <col min="10729" max="10729" width="11.28515625" style="215" bestFit="1" customWidth="1"/>
    <col min="10730" max="10730" width="10.140625" style="215" bestFit="1" customWidth="1"/>
    <col min="10731" max="10731" width="14.28515625" style="215" bestFit="1" customWidth="1"/>
    <col min="10732" max="10732" width="14.140625" style="215" bestFit="1" customWidth="1"/>
    <col min="10733" max="10733" width="9.140625" style="215"/>
    <col min="10734" max="10734" width="16" style="215" bestFit="1" customWidth="1"/>
    <col min="10735" max="10735" width="9.140625" style="215"/>
    <col min="10736" max="10736" width="16" style="215" bestFit="1" customWidth="1"/>
    <col min="10737" max="10737" width="9.140625" style="215"/>
    <col min="10738" max="10738" width="13.42578125" style="215" bestFit="1" customWidth="1"/>
    <col min="10739" max="10980" width="9.140625" style="215"/>
    <col min="10981" max="10981" width="11.28515625" style="215" bestFit="1" customWidth="1"/>
    <col min="10982" max="10982" width="28.5703125" style="215" bestFit="1" customWidth="1"/>
    <col min="10983" max="10983" width="6.85546875" style="215" bestFit="1" customWidth="1"/>
    <col min="10984" max="10984" width="7.140625" style="215" bestFit="1" customWidth="1"/>
    <col min="10985" max="10985" width="11.28515625" style="215" bestFit="1" customWidth="1"/>
    <col min="10986" max="10986" width="10.140625" style="215" bestFit="1" customWidth="1"/>
    <col min="10987" max="10987" width="14.28515625" style="215" bestFit="1" customWidth="1"/>
    <col min="10988" max="10988" width="14.140625" style="215" bestFit="1" customWidth="1"/>
    <col min="10989" max="10989" width="9.140625" style="215"/>
    <col min="10990" max="10990" width="16" style="215" bestFit="1" customWidth="1"/>
    <col min="10991" max="10991" width="9.140625" style="215"/>
    <col min="10992" max="10992" width="16" style="215" bestFit="1" customWidth="1"/>
    <col min="10993" max="10993" width="9.140625" style="215"/>
    <col min="10994" max="10994" width="13.42578125" style="215" bestFit="1" customWidth="1"/>
    <col min="10995" max="11236" width="9.140625" style="215"/>
    <col min="11237" max="11237" width="11.28515625" style="215" bestFit="1" customWidth="1"/>
    <col min="11238" max="11238" width="28.5703125" style="215" bestFit="1" customWidth="1"/>
    <col min="11239" max="11239" width="6.85546875" style="215" bestFit="1" customWidth="1"/>
    <col min="11240" max="11240" width="7.140625" style="215" bestFit="1" customWidth="1"/>
    <col min="11241" max="11241" width="11.28515625" style="215" bestFit="1" customWidth="1"/>
    <col min="11242" max="11242" width="10.140625" style="215" bestFit="1" customWidth="1"/>
    <col min="11243" max="11243" width="14.28515625" style="215" bestFit="1" customWidth="1"/>
    <col min="11244" max="11244" width="14.140625" style="215" bestFit="1" customWidth="1"/>
    <col min="11245" max="11245" width="9.140625" style="215"/>
    <col min="11246" max="11246" width="16" style="215" bestFit="1" customWidth="1"/>
    <col min="11247" max="11247" width="9.140625" style="215"/>
    <col min="11248" max="11248" width="16" style="215" bestFit="1" customWidth="1"/>
    <col min="11249" max="11249" width="9.140625" style="215"/>
    <col min="11250" max="11250" width="13.42578125" style="215" bestFit="1" customWidth="1"/>
    <col min="11251" max="11492" width="9.140625" style="215"/>
    <col min="11493" max="11493" width="11.28515625" style="215" bestFit="1" customWidth="1"/>
    <col min="11494" max="11494" width="28.5703125" style="215" bestFit="1" customWidth="1"/>
    <col min="11495" max="11495" width="6.85546875" style="215" bestFit="1" customWidth="1"/>
    <col min="11496" max="11496" width="7.140625" style="215" bestFit="1" customWidth="1"/>
    <col min="11497" max="11497" width="11.28515625" style="215" bestFit="1" customWidth="1"/>
    <col min="11498" max="11498" width="10.140625" style="215" bestFit="1" customWidth="1"/>
    <col min="11499" max="11499" width="14.28515625" style="215" bestFit="1" customWidth="1"/>
    <col min="11500" max="11500" width="14.140625" style="215" bestFit="1" customWidth="1"/>
    <col min="11501" max="11501" width="9.140625" style="215"/>
    <col min="11502" max="11502" width="16" style="215" bestFit="1" customWidth="1"/>
    <col min="11503" max="11503" width="9.140625" style="215"/>
    <col min="11504" max="11504" width="16" style="215" bestFit="1" customWidth="1"/>
    <col min="11505" max="11505" width="9.140625" style="215"/>
    <col min="11506" max="11506" width="13.42578125" style="215" bestFit="1" customWidth="1"/>
    <col min="11507" max="11748" width="9.140625" style="215"/>
    <col min="11749" max="11749" width="11.28515625" style="215" bestFit="1" customWidth="1"/>
    <col min="11750" max="11750" width="28.5703125" style="215" bestFit="1" customWidth="1"/>
    <col min="11751" max="11751" width="6.85546875" style="215" bestFit="1" customWidth="1"/>
    <col min="11752" max="11752" width="7.140625" style="215" bestFit="1" customWidth="1"/>
    <col min="11753" max="11753" width="11.28515625" style="215" bestFit="1" customWidth="1"/>
    <col min="11754" max="11754" width="10.140625" style="215" bestFit="1" customWidth="1"/>
    <col min="11755" max="11755" width="14.28515625" style="215" bestFit="1" customWidth="1"/>
    <col min="11756" max="11756" width="14.140625" style="215" bestFit="1" customWidth="1"/>
    <col min="11757" max="11757" width="9.140625" style="215"/>
    <col min="11758" max="11758" width="16" style="215" bestFit="1" customWidth="1"/>
    <col min="11759" max="11759" width="9.140625" style="215"/>
    <col min="11760" max="11760" width="16" style="215" bestFit="1" customWidth="1"/>
    <col min="11761" max="11761" width="9.140625" style="215"/>
    <col min="11762" max="11762" width="13.42578125" style="215" bestFit="1" customWidth="1"/>
    <col min="11763" max="12004" width="9.140625" style="215"/>
    <col min="12005" max="12005" width="11.28515625" style="215" bestFit="1" customWidth="1"/>
    <col min="12006" max="12006" width="28.5703125" style="215" bestFit="1" customWidth="1"/>
    <col min="12007" max="12007" width="6.85546875" style="215" bestFit="1" customWidth="1"/>
    <col min="12008" max="12008" width="7.140625" style="215" bestFit="1" customWidth="1"/>
    <col min="12009" max="12009" width="11.28515625" style="215" bestFit="1" customWidth="1"/>
    <col min="12010" max="12010" width="10.140625" style="215" bestFit="1" customWidth="1"/>
    <col min="12011" max="12011" width="14.28515625" style="215" bestFit="1" customWidth="1"/>
    <col min="12012" max="12012" width="14.140625" style="215" bestFit="1" customWidth="1"/>
    <col min="12013" max="12013" width="9.140625" style="215"/>
    <col min="12014" max="12014" width="16" style="215" bestFit="1" customWidth="1"/>
    <col min="12015" max="12015" width="9.140625" style="215"/>
    <col min="12016" max="12016" width="16" style="215" bestFit="1" customWidth="1"/>
    <col min="12017" max="12017" width="9.140625" style="215"/>
    <col min="12018" max="12018" width="13.42578125" style="215" bestFit="1" customWidth="1"/>
    <col min="12019" max="12260" width="9.140625" style="215"/>
    <col min="12261" max="12261" width="11.28515625" style="215" bestFit="1" customWidth="1"/>
    <col min="12262" max="12262" width="28.5703125" style="215" bestFit="1" customWidth="1"/>
    <col min="12263" max="12263" width="6.85546875" style="215" bestFit="1" customWidth="1"/>
    <col min="12264" max="12264" width="7.140625" style="215" bestFit="1" customWidth="1"/>
    <col min="12265" max="12265" width="11.28515625" style="215" bestFit="1" customWidth="1"/>
    <col min="12266" max="12266" width="10.140625" style="215" bestFit="1" customWidth="1"/>
    <col min="12267" max="12267" width="14.28515625" style="215" bestFit="1" customWidth="1"/>
    <col min="12268" max="12268" width="14.140625" style="215" bestFit="1" customWidth="1"/>
    <col min="12269" max="12269" width="9.140625" style="215"/>
    <col min="12270" max="12270" width="16" style="215" bestFit="1" customWidth="1"/>
    <col min="12271" max="12271" width="9.140625" style="215"/>
    <col min="12272" max="12272" width="16" style="215" bestFit="1" customWidth="1"/>
    <col min="12273" max="12273" width="9.140625" style="215"/>
    <col min="12274" max="12274" width="13.42578125" style="215" bestFit="1" customWidth="1"/>
    <col min="12275" max="12516" width="9.140625" style="215"/>
    <col min="12517" max="12517" width="11.28515625" style="215" bestFit="1" customWidth="1"/>
    <col min="12518" max="12518" width="28.5703125" style="215" bestFit="1" customWidth="1"/>
    <col min="12519" max="12519" width="6.85546875" style="215" bestFit="1" customWidth="1"/>
    <col min="12520" max="12520" width="7.140625" style="215" bestFit="1" customWidth="1"/>
    <col min="12521" max="12521" width="11.28515625" style="215" bestFit="1" customWidth="1"/>
    <col min="12522" max="12522" width="10.140625" style="215" bestFit="1" customWidth="1"/>
    <col min="12523" max="12523" width="14.28515625" style="215" bestFit="1" customWidth="1"/>
    <col min="12524" max="12524" width="14.140625" style="215" bestFit="1" customWidth="1"/>
    <col min="12525" max="12525" width="9.140625" style="215"/>
    <col min="12526" max="12526" width="16" style="215" bestFit="1" customWidth="1"/>
    <col min="12527" max="12527" width="9.140625" style="215"/>
    <col min="12528" max="12528" width="16" style="215" bestFit="1" customWidth="1"/>
    <col min="12529" max="12529" width="9.140625" style="215"/>
    <col min="12530" max="12530" width="13.42578125" style="215" bestFit="1" customWidth="1"/>
    <col min="12531" max="12772" width="9.140625" style="215"/>
    <col min="12773" max="12773" width="11.28515625" style="215" bestFit="1" customWidth="1"/>
    <col min="12774" max="12774" width="28.5703125" style="215" bestFit="1" customWidth="1"/>
    <col min="12775" max="12775" width="6.85546875" style="215" bestFit="1" customWidth="1"/>
    <col min="12776" max="12776" width="7.140625" style="215" bestFit="1" customWidth="1"/>
    <col min="12777" max="12777" width="11.28515625" style="215" bestFit="1" customWidth="1"/>
    <col min="12778" max="12778" width="10.140625" style="215" bestFit="1" customWidth="1"/>
    <col min="12779" max="12779" width="14.28515625" style="215" bestFit="1" customWidth="1"/>
    <col min="12780" max="12780" width="14.140625" style="215" bestFit="1" customWidth="1"/>
    <col min="12781" max="12781" width="9.140625" style="215"/>
    <col min="12782" max="12782" width="16" style="215" bestFit="1" customWidth="1"/>
    <col min="12783" max="12783" width="9.140625" style="215"/>
    <col min="12784" max="12784" width="16" style="215" bestFit="1" customWidth="1"/>
    <col min="12785" max="12785" width="9.140625" style="215"/>
    <col min="12786" max="12786" width="13.42578125" style="215" bestFit="1" customWidth="1"/>
    <col min="12787" max="13028" width="9.140625" style="215"/>
    <col min="13029" max="13029" width="11.28515625" style="215" bestFit="1" customWidth="1"/>
    <col min="13030" max="13030" width="28.5703125" style="215" bestFit="1" customWidth="1"/>
    <col min="13031" max="13031" width="6.85546875" style="215" bestFit="1" customWidth="1"/>
    <col min="13032" max="13032" width="7.140625" style="215" bestFit="1" customWidth="1"/>
    <col min="13033" max="13033" width="11.28515625" style="215" bestFit="1" customWidth="1"/>
    <col min="13034" max="13034" width="10.140625" style="215" bestFit="1" customWidth="1"/>
    <col min="13035" max="13035" width="14.28515625" style="215" bestFit="1" customWidth="1"/>
    <col min="13036" max="13036" width="14.140625" style="215" bestFit="1" customWidth="1"/>
    <col min="13037" max="13037" width="9.140625" style="215"/>
    <col min="13038" max="13038" width="16" style="215" bestFit="1" customWidth="1"/>
    <col min="13039" max="13039" width="9.140625" style="215"/>
    <col min="13040" max="13040" width="16" style="215" bestFit="1" customWidth="1"/>
    <col min="13041" max="13041" width="9.140625" style="215"/>
    <col min="13042" max="13042" width="13.42578125" style="215" bestFit="1" customWidth="1"/>
    <col min="13043" max="13284" width="9.140625" style="215"/>
    <col min="13285" max="13285" width="11.28515625" style="215" bestFit="1" customWidth="1"/>
    <col min="13286" max="13286" width="28.5703125" style="215" bestFit="1" customWidth="1"/>
    <col min="13287" max="13287" width="6.85546875" style="215" bestFit="1" customWidth="1"/>
    <col min="13288" max="13288" width="7.140625" style="215" bestFit="1" customWidth="1"/>
    <col min="13289" max="13289" width="11.28515625" style="215" bestFit="1" customWidth="1"/>
    <col min="13290" max="13290" width="10.140625" style="215" bestFit="1" customWidth="1"/>
    <col min="13291" max="13291" width="14.28515625" style="215" bestFit="1" customWidth="1"/>
    <col min="13292" max="13292" width="14.140625" style="215" bestFit="1" customWidth="1"/>
    <col min="13293" max="13293" width="9.140625" style="215"/>
    <col min="13294" max="13294" width="16" style="215" bestFit="1" customWidth="1"/>
    <col min="13295" max="13295" width="9.140625" style="215"/>
    <col min="13296" max="13296" width="16" style="215" bestFit="1" customWidth="1"/>
    <col min="13297" max="13297" width="9.140625" style="215"/>
    <col min="13298" max="13298" width="13.42578125" style="215" bestFit="1" customWidth="1"/>
    <col min="13299" max="13540" width="9.140625" style="215"/>
    <col min="13541" max="13541" width="11.28515625" style="215" bestFit="1" customWidth="1"/>
    <col min="13542" max="13542" width="28.5703125" style="215" bestFit="1" customWidth="1"/>
    <col min="13543" max="13543" width="6.85546875" style="215" bestFit="1" customWidth="1"/>
    <col min="13544" max="13544" width="7.140625" style="215" bestFit="1" customWidth="1"/>
    <col min="13545" max="13545" width="11.28515625" style="215" bestFit="1" customWidth="1"/>
    <col min="13546" max="13546" width="10.140625" style="215" bestFit="1" customWidth="1"/>
    <col min="13547" max="13547" width="14.28515625" style="215" bestFit="1" customWidth="1"/>
    <col min="13548" max="13548" width="14.140625" style="215" bestFit="1" customWidth="1"/>
    <col min="13549" max="13549" width="9.140625" style="215"/>
    <col min="13550" max="13550" width="16" style="215" bestFit="1" customWidth="1"/>
    <col min="13551" max="13551" width="9.140625" style="215"/>
    <col min="13552" max="13552" width="16" style="215" bestFit="1" customWidth="1"/>
    <col min="13553" max="13553" width="9.140625" style="215"/>
    <col min="13554" max="13554" width="13.42578125" style="215" bestFit="1" customWidth="1"/>
    <col min="13555" max="13796" width="9.140625" style="215"/>
    <col min="13797" max="13797" width="11.28515625" style="215" bestFit="1" customWidth="1"/>
    <col min="13798" max="13798" width="28.5703125" style="215" bestFit="1" customWidth="1"/>
    <col min="13799" max="13799" width="6.85546875" style="215" bestFit="1" customWidth="1"/>
    <col min="13800" max="13800" width="7.140625" style="215" bestFit="1" customWidth="1"/>
    <col min="13801" max="13801" width="11.28515625" style="215" bestFit="1" customWidth="1"/>
    <col min="13802" max="13802" width="10.140625" style="215" bestFit="1" customWidth="1"/>
    <col min="13803" max="13803" width="14.28515625" style="215" bestFit="1" customWidth="1"/>
    <col min="13804" max="13804" width="14.140625" style="215" bestFit="1" customWidth="1"/>
    <col min="13805" max="13805" width="9.140625" style="215"/>
    <col min="13806" max="13806" width="16" style="215" bestFit="1" customWidth="1"/>
    <col min="13807" max="13807" width="9.140625" style="215"/>
    <col min="13808" max="13808" width="16" style="215" bestFit="1" customWidth="1"/>
    <col min="13809" max="13809" width="9.140625" style="215"/>
    <col min="13810" max="13810" width="13.42578125" style="215" bestFit="1" customWidth="1"/>
    <col min="13811" max="14052" width="9.140625" style="215"/>
    <col min="14053" max="14053" width="11.28515625" style="215" bestFit="1" customWidth="1"/>
    <col min="14054" max="14054" width="28.5703125" style="215" bestFit="1" customWidth="1"/>
    <col min="14055" max="14055" width="6.85546875" style="215" bestFit="1" customWidth="1"/>
    <col min="14056" max="14056" width="7.140625" style="215" bestFit="1" customWidth="1"/>
    <col min="14057" max="14057" width="11.28515625" style="215" bestFit="1" customWidth="1"/>
    <col min="14058" max="14058" width="10.140625" style="215" bestFit="1" customWidth="1"/>
    <col min="14059" max="14059" width="14.28515625" style="215" bestFit="1" customWidth="1"/>
    <col min="14060" max="14060" width="14.140625" style="215" bestFit="1" customWidth="1"/>
    <col min="14061" max="14061" width="9.140625" style="215"/>
    <col min="14062" max="14062" width="16" style="215" bestFit="1" customWidth="1"/>
    <col min="14063" max="14063" width="9.140625" style="215"/>
    <col min="14064" max="14064" width="16" style="215" bestFit="1" customWidth="1"/>
    <col min="14065" max="14065" width="9.140625" style="215"/>
    <col min="14066" max="14066" width="13.42578125" style="215" bestFit="1" customWidth="1"/>
    <col min="14067" max="14308" width="9.140625" style="215"/>
    <col min="14309" max="14309" width="11.28515625" style="215" bestFit="1" customWidth="1"/>
    <col min="14310" max="14310" width="28.5703125" style="215" bestFit="1" customWidth="1"/>
    <col min="14311" max="14311" width="6.85546875" style="215" bestFit="1" customWidth="1"/>
    <col min="14312" max="14312" width="7.140625" style="215" bestFit="1" customWidth="1"/>
    <col min="14313" max="14313" width="11.28515625" style="215" bestFit="1" customWidth="1"/>
    <col min="14314" max="14314" width="10.140625" style="215" bestFit="1" customWidth="1"/>
    <col min="14315" max="14315" width="14.28515625" style="215" bestFit="1" customWidth="1"/>
    <col min="14316" max="14316" width="14.140625" style="215" bestFit="1" customWidth="1"/>
    <col min="14317" max="14317" width="9.140625" style="215"/>
    <col min="14318" max="14318" width="16" style="215" bestFit="1" customWidth="1"/>
    <col min="14319" max="14319" width="9.140625" style="215"/>
    <col min="14320" max="14320" width="16" style="215" bestFit="1" customWidth="1"/>
    <col min="14321" max="14321" width="9.140625" style="215"/>
    <col min="14322" max="14322" width="13.42578125" style="215" bestFit="1" customWidth="1"/>
    <col min="14323" max="14564" width="9.140625" style="215"/>
    <col min="14565" max="14565" width="11.28515625" style="215" bestFit="1" customWidth="1"/>
    <col min="14566" max="14566" width="28.5703125" style="215" bestFit="1" customWidth="1"/>
    <col min="14567" max="14567" width="6.85546875" style="215" bestFit="1" customWidth="1"/>
    <col min="14568" max="14568" width="7.140625" style="215" bestFit="1" customWidth="1"/>
    <col min="14569" max="14569" width="11.28515625" style="215" bestFit="1" customWidth="1"/>
    <col min="14570" max="14570" width="10.140625" style="215" bestFit="1" customWidth="1"/>
    <col min="14571" max="14571" width="14.28515625" style="215" bestFit="1" customWidth="1"/>
    <col min="14572" max="14572" width="14.140625" style="215" bestFit="1" customWidth="1"/>
    <col min="14573" max="14573" width="9.140625" style="215"/>
    <col min="14574" max="14574" width="16" style="215" bestFit="1" customWidth="1"/>
    <col min="14575" max="14575" width="9.140625" style="215"/>
    <col min="14576" max="14576" width="16" style="215" bestFit="1" customWidth="1"/>
    <col min="14577" max="14577" width="9.140625" style="215"/>
    <col min="14578" max="14578" width="13.42578125" style="215" bestFit="1" customWidth="1"/>
    <col min="14579" max="14820" width="9.140625" style="215"/>
    <col min="14821" max="14821" width="11.28515625" style="215" bestFit="1" customWidth="1"/>
    <col min="14822" max="14822" width="28.5703125" style="215" bestFit="1" customWidth="1"/>
    <col min="14823" max="14823" width="6.85546875" style="215" bestFit="1" customWidth="1"/>
    <col min="14824" max="14824" width="7.140625" style="215" bestFit="1" customWidth="1"/>
    <col min="14825" max="14825" width="11.28515625" style="215" bestFit="1" customWidth="1"/>
    <col min="14826" max="14826" width="10.140625" style="215" bestFit="1" customWidth="1"/>
    <col min="14827" max="14827" width="14.28515625" style="215" bestFit="1" customWidth="1"/>
    <col min="14828" max="14828" width="14.140625" style="215" bestFit="1" customWidth="1"/>
    <col min="14829" max="14829" width="9.140625" style="215"/>
    <col min="14830" max="14830" width="16" style="215" bestFit="1" customWidth="1"/>
    <col min="14831" max="14831" width="9.140625" style="215"/>
    <col min="14832" max="14832" width="16" style="215" bestFit="1" customWidth="1"/>
    <col min="14833" max="14833" width="9.140625" style="215"/>
    <col min="14834" max="14834" width="13.42578125" style="215" bestFit="1" customWidth="1"/>
    <col min="14835" max="15076" width="9.140625" style="215"/>
    <col min="15077" max="15077" width="11.28515625" style="215" bestFit="1" customWidth="1"/>
    <col min="15078" max="15078" width="28.5703125" style="215" bestFit="1" customWidth="1"/>
    <col min="15079" max="15079" width="6.85546875" style="215" bestFit="1" customWidth="1"/>
    <col min="15080" max="15080" width="7.140625" style="215" bestFit="1" customWidth="1"/>
    <col min="15081" max="15081" width="11.28515625" style="215" bestFit="1" customWidth="1"/>
    <col min="15082" max="15082" width="10.140625" style="215" bestFit="1" customWidth="1"/>
    <col min="15083" max="15083" width="14.28515625" style="215" bestFit="1" customWidth="1"/>
    <col min="15084" max="15084" width="14.140625" style="215" bestFit="1" customWidth="1"/>
    <col min="15085" max="15085" width="9.140625" style="215"/>
    <col min="15086" max="15086" width="16" style="215" bestFit="1" customWidth="1"/>
    <col min="15087" max="15087" width="9.140625" style="215"/>
    <col min="15088" max="15088" width="16" style="215" bestFit="1" customWidth="1"/>
    <col min="15089" max="15089" width="9.140625" style="215"/>
    <col min="15090" max="15090" width="13.42578125" style="215" bestFit="1" customWidth="1"/>
    <col min="15091" max="15332" width="9.140625" style="215"/>
    <col min="15333" max="15333" width="11.28515625" style="215" bestFit="1" customWidth="1"/>
    <col min="15334" max="15334" width="28.5703125" style="215" bestFit="1" customWidth="1"/>
    <col min="15335" max="15335" width="6.85546875" style="215" bestFit="1" customWidth="1"/>
    <col min="15336" max="15336" width="7.140625" style="215" bestFit="1" customWidth="1"/>
    <col min="15337" max="15337" width="11.28515625" style="215" bestFit="1" customWidth="1"/>
    <col min="15338" max="15338" width="10.140625" style="215" bestFit="1" customWidth="1"/>
    <col min="15339" max="15339" width="14.28515625" style="215" bestFit="1" customWidth="1"/>
    <col min="15340" max="15340" width="14.140625" style="215" bestFit="1" customWidth="1"/>
    <col min="15341" max="15341" width="9.140625" style="215"/>
    <col min="15342" max="15342" width="16" style="215" bestFit="1" customWidth="1"/>
    <col min="15343" max="15343" width="9.140625" style="215"/>
    <col min="15344" max="15344" width="16" style="215" bestFit="1" customWidth="1"/>
    <col min="15345" max="15345" width="9.140625" style="215"/>
    <col min="15346" max="15346" width="13.42578125" style="215" bestFit="1" customWidth="1"/>
    <col min="15347" max="15588" width="9.140625" style="215"/>
    <col min="15589" max="15589" width="11.28515625" style="215" bestFit="1" customWidth="1"/>
    <col min="15590" max="15590" width="28.5703125" style="215" bestFit="1" customWidth="1"/>
    <col min="15591" max="15591" width="6.85546875" style="215" bestFit="1" customWidth="1"/>
    <col min="15592" max="15592" width="7.140625" style="215" bestFit="1" customWidth="1"/>
    <col min="15593" max="15593" width="11.28515625" style="215" bestFit="1" customWidth="1"/>
    <col min="15594" max="15594" width="10.140625" style="215" bestFit="1" customWidth="1"/>
    <col min="15595" max="15595" width="14.28515625" style="215" bestFit="1" customWidth="1"/>
    <col min="15596" max="15596" width="14.140625" style="215" bestFit="1" customWidth="1"/>
    <col min="15597" max="15597" width="9.140625" style="215"/>
    <col min="15598" max="15598" width="16" style="215" bestFit="1" customWidth="1"/>
    <col min="15599" max="15599" width="9.140625" style="215"/>
    <col min="15600" max="15600" width="16" style="215" bestFit="1" customWidth="1"/>
    <col min="15601" max="15601" width="9.140625" style="215"/>
    <col min="15602" max="15602" width="13.42578125" style="215" bestFit="1" customWidth="1"/>
    <col min="15603" max="15844" width="9.140625" style="215"/>
    <col min="15845" max="15845" width="11.28515625" style="215" bestFit="1" customWidth="1"/>
    <col min="15846" max="15846" width="28.5703125" style="215" bestFit="1" customWidth="1"/>
    <col min="15847" max="15847" width="6.85546875" style="215" bestFit="1" customWidth="1"/>
    <col min="15848" max="15848" width="7.140625" style="215" bestFit="1" customWidth="1"/>
    <col min="15849" max="15849" width="11.28515625" style="215" bestFit="1" customWidth="1"/>
    <col min="15850" max="15850" width="10.140625" style="215" bestFit="1" customWidth="1"/>
    <col min="15851" max="15851" width="14.28515625" style="215" bestFit="1" customWidth="1"/>
    <col min="15852" max="15852" width="14.140625" style="215" bestFit="1" customWidth="1"/>
    <col min="15853" max="15853" width="9.140625" style="215"/>
    <col min="15854" max="15854" width="16" style="215" bestFit="1" customWidth="1"/>
    <col min="15855" max="15855" width="9.140625" style="215"/>
    <col min="15856" max="15856" width="16" style="215" bestFit="1" customWidth="1"/>
    <col min="15857" max="15857" width="9.140625" style="215"/>
    <col min="15858" max="15858" width="13.42578125" style="215" bestFit="1" customWidth="1"/>
    <col min="15859" max="16100" width="9.140625" style="215"/>
    <col min="16101" max="16101" width="11.28515625" style="215" bestFit="1" customWidth="1"/>
    <col min="16102" max="16102" width="28.5703125" style="215" bestFit="1" customWidth="1"/>
    <col min="16103" max="16103" width="6.85546875" style="215" bestFit="1" customWidth="1"/>
    <col min="16104" max="16104" width="7.140625" style="215" bestFit="1" customWidth="1"/>
    <col min="16105" max="16105" width="11.28515625" style="215" bestFit="1" customWidth="1"/>
    <col min="16106" max="16106" width="10.140625" style="215" bestFit="1" customWidth="1"/>
    <col min="16107" max="16107" width="14.28515625" style="215" bestFit="1" customWidth="1"/>
    <col min="16108" max="16108" width="14.140625" style="215" bestFit="1" customWidth="1"/>
    <col min="16109" max="16109" width="9.140625" style="215"/>
    <col min="16110" max="16110" width="16" style="215" bestFit="1" customWidth="1"/>
    <col min="16111" max="16111" width="9.140625" style="215"/>
    <col min="16112" max="16112" width="16" style="215" bestFit="1" customWidth="1"/>
    <col min="16113" max="16113" width="9.140625" style="215"/>
    <col min="16114" max="16114" width="13.42578125" style="215" bestFit="1" customWidth="1"/>
    <col min="16115" max="16384" width="9.140625" style="215"/>
  </cols>
  <sheetData>
    <row r="1" spans="1:9" ht="18">
      <c r="A1" s="491" t="s">
        <v>528</v>
      </c>
      <c r="B1" s="491"/>
      <c r="C1" s="491"/>
      <c r="D1" s="491"/>
      <c r="E1" s="491"/>
      <c r="F1" s="491"/>
      <c r="G1" s="491"/>
      <c r="H1" s="491"/>
    </row>
    <row r="3" spans="1:9" ht="15">
      <c r="H3" s="216" t="s">
        <v>1239</v>
      </c>
    </row>
    <row r="4" spans="1:9" ht="18">
      <c r="A4" s="217" t="s">
        <v>529</v>
      </c>
      <c r="B4" s="218" t="s">
        <v>530</v>
      </c>
      <c r="C4" s="219"/>
      <c r="D4" s="219"/>
    </row>
    <row r="5" spans="1:9" ht="14.25">
      <c r="A5" s="217" t="s">
        <v>531</v>
      </c>
      <c r="B5" s="220" t="s">
        <v>532</v>
      </c>
    </row>
    <row r="6" spans="1:9" ht="14.25">
      <c r="A6" s="217" t="s">
        <v>533</v>
      </c>
      <c r="B6" s="220" t="s">
        <v>534</v>
      </c>
    </row>
    <row r="7" spans="1:9" ht="14.25">
      <c r="A7" s="217" t="s">
        <v>535</v>
      </c>
      <c r="B7" s="220" t="s">
        <v>536</v>
      </c>
    </row>
    <row r="9" spans="1:9" ht="13.5" thickBot="1"/>
    <row r="10" spans="1:9" ht="15">
      <c r="A10" s="221" t="s">
        <v>2</v>
      </c>
      <c r="B10" s="222" t="s">
        <v>537</v>
      </c>
      <c r="C10" s="222" t="s">
        <v>538</v>
      </c>
      <c r="D10" s="222" t="s">
        <v>539</v>
      </c>
      <c r="E10" s="222" t="s">
        <v>540</v>
      </c>
      <c r="F10" s="222" t="s">
        <v>268</v>
      </c>
      <c r="G10" s="222" t="s">
        <v>541</v>
      </c>
      <c r="H10" s="223" t="s">
        <v>542</v>
      </c>
    </row>
    <row r="11" spans="1:9">
      <c r="A11" s="255">
        <v>1</v>
      </c>
      <c r="B11" s="256" t="s">
        <v>543</v>
      </c>
      <c r="C11" s="257" t="s">
        <v>544</v>
      </c>
      <c r="D11" s="258">
        <v>1</v>
      </c>
      <c r="E11" s="258">
        <v>35990</v>
      </c>
      <c r="F11" s="258">
        <v>35990</v>
      </c>
      <c r="G11" s="258">
        <v>0</v>
      </c>
      <c r="H11" s="259">
        <v>35990</v>
      </c>
    </row>
    <row r="12" spans="1:9">
      <c r="A12" s="255">
        <v>2</v>
      </c>
      <c r="B12" s="256" t="s">
        <v>643</v>
      </c>
      <c r="C12" s="257" t="s">
        <v>544</v>
      </c>
      <c r="D12" s="260">
        <v>2</v>
      </c>
      <c r="E12" s="258">
        <v>26233.33</v>
      </c>
      <c r="F12" s="258">
        <v>26233.33</v>
      </c>
      <c r="G12" s="258">
        <v>0</v>
      </c>
      <c r="H12" s="259">
        <v>26233.33</v>
      </c>
    </row>
    <row r="13" spans="1:9">
      <c r="A13" s="224">
        <v>3</v>
      </c>
      <c r="B13" s="225" t="s">
        <v>545</v>
      </c>
      <c r="C13" s="226" t="s">
        <v>544</v>
      </c>
      <c r="D13" s="227">
        <v>1</v>
      </c>
      <c r="E13" s="227">
        <v>12990</v>
      </c>
      <c r="F13" s="227">
        <v>12990</v>
      </c>
      <c r="G13" s="227">
        <v>10363.530000000001</v>
      </c>
      <c r="H13" s="228">
        <v>2626.4699999999993</v>
      </c>
      <c r="I13" s="390"/>
    </row>
    <row r="14" spans="1:9">
      <c r="A14" s="224">
        <v>4</v>
      </c>
      <c r="B14" s="225" t="s">
        <v>546</v>
      </c>
      <c r="C14" s="226" t="s">
        <v>544</v>
      </c>
      <c r="D14" s="227">
        <v>1</v>
      </c>
      <c r="E14" s="227">
        <v>5750</v>
      </c>
      <c r="F14" s="227">
        <v>5750</v>
      </c>
      <c r="G14" s="227">
        <v>4587.3980000000001</v>
      </c>
      <c r="H14" s="228">
        <v>1162.6019999999999</v>
      </c>
      <c r="I14" s="390"/>
    </row>
    <row r="15" spans="1:9">
      <c r="A15" s="224">
        <v>5</v>
      </c>
      <c r="B15" s="225" t="s">
        <v>547</v>
      </c>
      <c r="C15" s="226" t="s">
        <v>548</v>
      </c>
      <c r="D15" s="227">
        <v>264</v>
      </c>
      <c r="E15" s="227">
        <v>607782.56719999982</v>
      </c>
      <c r="F15" s="227">
        <v>607782.56719999982</v>
      </c>
      <c r="G15" s="227">
        <v>324504.55007359991</v>
      </c>
      <c r="H15" s="228">
        <v>283278.01712639991</v>
      </c>
      <c r="I15" s="390"/>
    </row>
    <row r="16" spans="1:9">
      <c r="A16" s="224">
        <v>6</v>
      </c>
      <c r="B16" s="225" t="s">
        <v>549</v>
      </c>
      <c r="C16" s="226" t="s">
        <v>548</v>
      </c>
      <c r="D16" s="227">
        <v>18</v>
      </c>
      <c r="E16" s="227">
        <v>121183</v>
      </c>
      <c r="F16" s="227">
        <v>121183</v>
      </c>
      <c r="G16" s="227">
        <v>87294.150080000007</v>
      </c>
      <c r="H16" s="228">
        <v>33888.849919999993</v>
      </c>
      <c r="I16" s="390"/>
    </row>
    <row r="17" spans="1:9">
      <c r="A17" s="224">
        <v>7</v>
      </c>
      <c r="B17" s="225" t="s">
        <v>550</v>
      </c>
      <c r="C17" s="226" t="s">
        <v>544</v>
      </c>
      <c r="D17" s="227">
        <v>1</v>
      </c>
      <c r="E17" s="227">
        <v>204924.53999998077</v>
      </c>
      <c r="F17" s="227">
        <v>204924.53999998077</v>
      </c>
      <c r="G17" s="227">
        <v>143386.00580478707</v>
      </c>
      <c r="H17" s="228">
        <v>61538.534195193701</v>
      </c>
      <c r="I17" s="390"/>
    </row>
    <row r="18" spans="1:9">
      <c r="A18" s="224">
        <v>8</v>
      </c>
      <c r="B18" s="225" t="s">
        <v>551</v>
      </c>
      <c r="C18" s="226" t="s">
        <v>544</v>
      </c>
      <c r="D18" s="227">
        <v>1</v>
      </c>
      <c r="E18" s="227">
        <v>1397200</v>
      </c>
      <c r="F18" s="229">
        <v>1397200</v>
      </c>
      <c r="G18" s="227">
        <v>843983.31391999999</v>
      </c>
      <c r="H18" s="228">
        <v>553216.68608000001</v>
      </c>
      <c r="I18" s="390"/>
    </row>
    <row r="19" spans="1:9">
      <c r="A19" s="224">
        <v>9</v>
      </c>
      <c r="B19" s="225" t="s">
        <v>552</v>
      </c>
      <c r="C19" s="226" t="s">
        <v>544</v>
      </c>
      <c r="D19" s="227">
        <v>1</v>
      </c>
      <c r="E19" s="231">
        <v>225000</v>
      </c>
      <c r="F19" s="231">
        <v>225000</v>
      </c>
      <c r="G19" s="227">
        <v>152837.45843199998</v>
      </c>
      <c r="H19" s="228">
        <v>72162.541568000015</v>
      </c>
      <c r="I19" s="390"/>
    </row>
    <row r="20" spans="1:9">
      <c r="A20" s="224">
        <v>10</v>
      </c>
      <c r="B20" s="225" t="s">
        <v>553</v>
      </c>
      <c r="C20" s="226" t="s">
        <v>544</v>
      </c>
      <c r="D20" s="227">
        <v>1</v>
      </c>
      <c r="E20" s="231">
        <v>819291.19850000006</v>
      </c>
      <c r="F20" s="231">
        <v>819291.19850000006</v>
      </c>
      <c r="G20" s="227">
        <v>399814.10486800002</v>
      </c>
      <c r="H20" s="228">
        <v>419477.09363200003</v>
      </c>
      <c r="I20" s="390"/>
    </row>
    <row r="21" spans="1:9">
      <c r="A21" s="224">
        <v>11</v>
      </c>
      <c r="B21" s="225" t="s">
        <v>554</v>
      </c>
      <c r="C21" s="226" t="s">
        <v>544</v>
      </c>
      <c r="D21" s="227">
        <v>5</v>
      </c>
      <c r="E21" s="231">
        <v>110250</v>
      </c>
      <c r="F21" s="231">
        <v>110250</v>
      </c>
      <c r="G21" s="227">
        <v>83154.959999999992</v>
      </c>
      <c r="H21" s="228">
        <v>27095.040000000008</v>
      </c>
      <c r="I21" s="390"/>
    </row>
    <row r="22" spans="1:9">
      <c r="A22" s="224">
        <v>12</v>
      </c>
      <c r="B22" s="225" t="s">
        <v>555</v>
      </c>
      <c r="C22" s="226" t="s">
        <v>548</v>
      </c>
      <c r="D22" s="227">
        <v>60</v>
      </c>
      <c r="E22" s="231">
        <v>70560</v>
      </c>
      <c r="F22" s="231">
        <v>70560</v>
      </c>
      <c r="G22" s="227">
        <v>50827.880447999996</v>
      </c>
      <c r="H22" s="228">
        <v>19732.119552000004</v>
      </c>
      <c r="I22" s="390"/>
    </row>
    <row r="23" spans="1:9">
      <c r="A23" s="224">
        <v>13</v>
      </c>
      <c r="B23" s="225" t="s">
        <v>556</v>
      </c>
      <c r="C23" s="226" t="s">
        <v>544</v>
      </c>
      <c r="D23" s="227">
        <v>1</v>
      </c>
      <c r="E23" s="231">
        <v>8915</v>
      </c>
      <c r="F23" s="231">
        <v>8915</v>
      </c>
      <c r="G23" s="227">
        <v>6681.5331200000001</v>
      </c>
      <c r="H23" s="228">
        <v>2233.4668799999999</v>
      </c>
      <c r="I23" s="390"/>
    </row>
    <row r="24" spans="1:9">
      <c r="A24" s="224">
        <v>14</v>
      </c>
      <c r="B24" s="225" t="s">
        <v>557</v>
      </c>
      <c r="C24" s="226" t="s">
        <v>544</v>
      </c>
      <c r="D24" s="227">
        <v>1</v>
      </c>
      <c r="E24" s="231">
        <v>236950</v>
      </c>
      <c r="F24" s="231">
        <v>236950</v>
      </c>
      <c r="G24" s="227">
        <v>182620.569984</v>
      </c>
      <c r="H24" s="228">
        <v>54329.430015999998</v>
      </c>
      <c r="I24" s="390"/>
    </row>
    <row r="25" spans="1:9">
      <c r="A25" s="224">
        <v>15</v>
      </c>
      <c r="B25" s="225" t="s">
        <v>558</v>
      </c>
      <c r="C25" s="226" t="s">
        <v>544</v>
      </c>
      <c r="D25" s="227">
        <v>1340</v>
      </c>
      <c r="E25" s="231">
        <v>291500</v>
      </c>
      <c r="F25" s="231">
        <v>291500</v>
      </c>
      <c r="G25" s="227">
        <v>0</v>
      </c>
      <c r="H25" s="228">
        <v>291500</v>
      </c>
      <c r="I25" s="390"/>
    </row>
    <row r="26" spans="1:9">
      <c r="A26" s="224">
        <v>16</v>
      </c>
      <c r="B26" s="225" t="s">
        <v>559</v>
      </c>
      <c r="C26" s="226" t="s">
        <v>544</v>
      </c>
      <c r="D26" s="227">
        <v>1</v>
      </c>
      <c r="E26" s="231">
        <v>248800</v>
      </c>
      <c r="F26" s="231">
        <v>248800</v>
      </c>
      <c r="G26" s="227">
        <v>169004.263424</v>
      </c>
      <c r="H26" s="228">
        <v>79795.736575999996</v>
      </c>
      <c r="I26" s="390"/>
    </row>
    <row r="27" spans="1:9">
      <c r="A27" s="224">
        <v>17</v>
      </c>
      <c r="B27" s="225" t="s">
        <v>560</v>
      </c>
      <c r="C27" s="226" t="s">
        <v>544</v>
      </c>
      <c r="D27" s="227">
        <v>1</v>
      </c>
      <c r="E27" s="231">
        <v>4147200</v>
      </c>
      <c r="F27" s="231">
        <v>4147200</v>
      </c>
      <c r="G27" s="227">
        <v>2505129.9840000002</v>
      </c>
      <c r="H27" s="228">
        <v>1642070.0159999998</v>
      </c>
      <c r="I27" s="390"/>
    </row>
    <row r="28" spans="1:9">
      <c r="A28" s="224">
        <v>18</v>
      </c>
      <c r="B28" s="225" t="s">
        <v>561</v>
      </c>
      <c r="C28" s="226" t="s">
        <v>544</v>
      </c>
      <c r="D28" s="227">
        <v>6</v>
      </c>
      <c r="E28" s="231">
        <v>3645230.05</v>
      </c>
      <c r="F28" s="231">
        <v>3645230.05</v>
      </c>
      <c r="G28" s="227">
        <v>2030012.1248799998</v>
      </c>
      <c r="H28" s="228">
        <v>1615217.92512</v>
      </c>
      <c r="I28" s="390"/>
    </row>
    <row r="29" spans="1:9">
      <c r="A29" s="224">
        <v>19</v>
      </c>
      <c r="B29" s="225" t="s">
        <v>562</v>
      </c>
      <c r="C29" s="226" t="s">
        <v>544</v>
      </c>
      <c r="D29" s="227">
        <v>1</v>
      </c>
      <c r="E29" s="231">
        <v>75835</v>
      </c>
      <c r="F29" s="231">
        <v>75835</v>
      </c>
      <c r="G29" s="227">
        <v>54627.726528000007</v>
      </c>
      <c r="H29" s="228">
        <v>21207.273471999993</v>
      </c>
      <c r="I29" s="390"/>
    </row>
    <row r="30" spans="1:9">
      <c r="A30" s="224">
        <v>20</v>
      </c>
      <c r="B30" s="225" t="s">
        <v>563</v>
      </c>
      <c r="C30" s="226" t="s">
        <v>548</v>
      </c>
      <c r="D30" s="227">
        <v>97.9</v>
      </c>
      <c r="E30" s="231">
        <v>714378</v>
      </c>
      <c r="F30" s="231">
        <v>714378</v>
      </c>
      <c r="G30" s="227">
        <v>508354.97536000004</v>
      </c>
      <c r="H30" s="228">
        <v>206023.02463999996</v>
      </c>
      <c r="I30" s="390"/>
    </row>
    <row r="31" spans="1:9">
      <c r="A31" s="224">
        <v>21</v>
      </c>
      <c r="B31" s="225" t="s">
        <v>564</v>
      </c>
      <c r="C31" s="226" t="s">
        <v>544</v>
      </c>
      <c r="D31" s="227">
        <v>1</v>
      </c>
      <c r="E31" s="231">
        <v>4649953.5</v>
      </c>
      <c r="F31" s="231">
        <v>4649953.5</v>
      </c>
      <c r="G31" s="227">
        <v>3413254.4131519999</v>
      </c>
      <c r="H31" s="228">
        <v>1236699.0868480001</v>
      </c>
      <c r="I31" s="390"/>
    </row>
    <row r="32" spans="1:9">
      <c r="A32" s="224">
        <v>22</v>
      </c>
      <c r="B32" s="225" t="s">
        <v>565</v>
      </c>
      <c r="C32" s="226" t="s">
        <v>544</v>
      </c>
      <c r="D32" s="227">
        <v>2</v>
      </c>
      <c r="E32" s="231">
        <v>283150</v>
      </c>
      <c r="F32" s="231">
        <v>283150</v>
      </c>
      <c r="G32" s="227">
        <v>0</v>
      </c>
      <c r="H32" s="228">
        <v>283150</v>
      </c>
      <c r="I32" s="390"/>
    </row>
    <row r="33" spans="1:9">
      <c r="A33" s="224">
        <v>23</v>
      </c>
      <c r="B33" s="225" t="s">
        <v>566</v>
      </c>
      <c r="C33" s="226" t="s">
        <v>544</v>
      </c>
      <c r="D33" s="227">
        <v>1</v>
      </c>
      <c r="E33" s="231">
        <v>3484485</v>
      </c>
      <c r="F33" s="231">
        <v>3484485</v>
      </c>
      <c r="G33" s="227">
        <v>2709500.7056</v>
      </c>
      <c r="H33" s="228">
        <v>774984.29440000001</v>
      </c>
      <c r="I33" s="390"/>
    </row>
    <row r="34" spans="1:9">
      <c r="A34" s="224">
        <v>24</v>
      </c>
      <c r="B34" s="225" t="s">
        <v>567</v>
      </c>
      <c r="C34" s="226" t="s">
        <v>544</v>
      </c>
      <c r="D34" s="227">
        <v>20</v>
      </c>
      <c r="E34" s="231">
        <v>16740</v>
      </c>
      <c r="F34" s="231">
        <v>16740</v>
      </c>
      <c r="G34" s="227">
        <v>0</v>
      </c>
      <c r="H34" s="228">
        <v>16740</v>
      </c>
      <c r="I34" s="390"/>
    </row>
    <row r="35" spans="1:9">
      <c r="A35" s="224">
        <v>25</v>
      </c>
      <c r="B35" s="225" t="s">
        <v>644</v>
      </c>
      <c r="C35" s="226" t="s">
        <v>544</v>
      </c>
      <c r="D35" s="227">
        <v>1</v>
      </c>
      <c r="E35" s="231">
        <v>308219.3321</v>
      </c>
      <c r="F35" s="231">
        <f t="shared" ref="F35:F40" si="0">+D35*E35</f>
        <v>308219.3321</v>
      </c>
      <c r="G35" s="227">
        <v>129041.16037253334</v>
      </c>
      <c r="H35" s="228">
        <v>179178.17172746666</v>
      </c>
      <c r="I35" s="390"/>
    </row>
    <row r="36" spans="1:9">
      <c r="A36" s="224">
        <v>26</v>
      </c>
      <c r="B36" s="374" t="s">
        <v>645</v>
      </c>
      <c r="C36" s="375" t="s">
        <v>544</v>
      </c>
      <c r="D36" s="376">
        <v>5</v>
      </c>
      <c r="E36" s="377">
        <v>68395.833199999994</v>
      </c>
      <c r="F36" s="231">
        <f t="shared" si="0"/>
        <v>341979.16599999997</v>
      </c>
      <c r="G36" s="376">
        <v>143175.27749866666</v>
      </c>
      <c r="H36" s="228">
        <v>198803.88850133331</v>
      </c>
      <c r="I36" s="390"/>
    </row>
    <row r="37" spans="1:9">
      <c r="A37" s="224">
        <v>27</v>
      </c>
      <c r="B37" s="374" t="s">
        <v>646</v>
      </c>
      <c r="C37" s="375" t="s">
        <v>544</v>
      </c>
      <c r="D37" s="376">
        <v>5</v>
      </c>
      <c r="E37" s="377">
        <v>11153.942599999998</v>
      </c>
      <c r="F37" s="231">
        <f t="shared" si="0"/>
        <v>55769.712999999989</v>
      </c>
      <c r="G37" s="376">
        <v>23348.919842666663</v>
      </c>
      <c r="H37" s="228">
        <v>32420.793157333326</v>
      </c>
      <c r="I37" s="390"/>
    </row>
    <row r="38" spans="1:9">
      <c r="A38" s="224">
        <v>28</v>
      </c>
      <c r="B38" s="374" t="s">
        <v>647</v>
      </c>
      <c r="C38" s="375" t="s">
        <v>544</v>
      </c>
      <c r="D38" s="376">
        <v>1</v>
      </c>
      <c r="E38" s="377">
        <v>93052.061400000021</v>
      </c>
      <c r="F38" s="231">
        <f t="shared" si="0"/>
        <v>93052.061400000021</v>
      </c>
      <c r="G38" s="376">
        <v>38957.79637280001</v>
      </c>
      <c r="H38" s="228">
        <v>54094.26502720001</v>
      </c>
      <c r="I38" s="390"/>
    </row>
    <row r="39" spans="1:9">
      <c r="A39" s="224">
        <v>29</v>
      </c>
      <c r="B39" s="374" t="s">
        <v>648</v>
      </c>
      <c r="C39" s="375" t="s">
        <v>544</v>
      </c>
      <c r="D39" s="376">
        <v>1</v>
      </c>
      <c r="E39" s="377">
        <v>17318.686299999998</v>
      </c>
      <c r="F39" s="231">
        <f t="shared" si="0"/>
        <v>17318.686299999998</v>
      </c>
      <c r="G39" s="376">
        <v>7250.7566642666661</v>
      </c>
      <c r="H39" s="228">
        <v>10067.929635733331</v>
      </c>
      <c r="I39" s="390"/>
    </row>
    <row r="40" spans="1:9">
      <c r="A40" s="224">
        <v>30</v>
      </c>
      <c r="B40" s="225" t="s">
        <v>649</v>
      </c>
      <c r="C40" s="226" t="s">
        <v>544</v>
      </c>
      <c r="D40" s="227">
        <v>1</v>
      </c>
      <c r="E40" s="231">
        <v>13500</v>
      </c>
      <c r="F40" s="231">
        <f t="shared" si="0"/>
        <v>13500</v>
      </c>
      <c r="G40" s="227">
        <v>5580</v>
      </c>
      <c r="H40" s="228">
        <v>7920</v>
      </c>
      <c r="I40" s="390"/>
    </row>
    <row r="41" spans="1:9">
      <c r="A41" s="224">
        <v>31</v>
      </c>
      <c r="B41" s="225" t="s">
        <v>714</v>
      </c>
      <c r="C41" s="226" t="s">
        <v>544</v>
      </c>
      <c r="D41" s="227">
        <v>1</v>
      </c>
      <c r="E41" s="231">
        <v>52000</v>
      </c>
      <c r="F41" s="231">
        <v>52000</v>
      </c>
      <c r="G41" s="227">
        <v>16640</v>
      </c>
      <c r="H41" s="228">
        <v>35360</v>
      </c>
      <c r="I41" s="390"/>
    </row>
    <row r="42" spans="1:9">
      <c r="A42" s="224">
        <v>32</v>
      </c>
      <c r="B42" s="225" t="s">
        <v>715</v>
      </c>
      <c r="C42" s="226" t="s">
        <v>544</v>
      </c>
      <c r="D42" s="227">
        <v>3</v>
      </c>
      <c r="E42" s="231">
        <v>224614.5</v>
      </c>
      <c r="F42" s="231">
        <v>224614.5</v>
      </c>
      <c r="G42" s="227">
        <v>68881.78</v>
      </c>
      <c r="H42" s="228">
        <v>155732.72</v>
      </c>
      <c r="I42" s="390"/>
    </row>
    <row r="43" spans="1:9">
      <c r="A43" s="224">
        <v>33</v>
      </c>
      <c r="B43" s="225" t="s">
        <v>716</v>
      </c>
      <c r="C43" s="226" t="s">
        <v>544</v>
      </c>
      <c r="D43" s="227">
        <v>5</v>
      </c>
      <c r="E43" s="231">
        <v>27226</v>
      </c>
      <c r="F43" s="231">
        <v>27226</v>
      </c>
      <c r="G43" s="227">
        <v>8349.3066666666673</v>
      </c>
      <c r="H43" s="228">
        <v>18876.693333333333</v>
      </c>
      <c r="I43" s="390"/>
    </row>
    <row r="44" spans="1:9">
      <c r="A44" s="224">
        <v>34</v>
      </c>
      <c r="B44" s="225" t="s">
        <v>714</v>
      </c>
      <c r="C44" s="226" t="s">
        <v>544</v>
      </c>
      <c r="D44" s="227">
        <v>1</v>
      </c>
      <c r="E44" s="231">
        <v>55416.67</v>
      </c>
      <c r="F44" s="231">
        <v>55416.67</v>
      </c>
      <c r="G44" s="227">
        <v>15516.667600000001</v>
      </c>
      <c r="H44" s="228">
        <v>39900.002399999998</v>
      </c>
      <c r="I44" s="390"/>
    </row>
    <row r="45" spans="1:9">
      <c r="A45" s="224">
        <v>35</v>
      </c>
      <c r="B45" s="225" t="s">
        <v>714</v>
      </c>
      <c r="C45" s="226" t="s">
        <v>544</v>
      </c>
      <c r="D45" s="227">
        <v>1</v>
      </c>
      <c r="E45" s="231">
        <v>55416.67</v>
      </c>
      <c r="F45" s="231">
        <v>55416.67</v>
      </c>
      <c r="G45" s="227">
        <v>15516.667600000001</v>
      </c>
      <c r="H45" s="228">
        <v>39900.002399999998</v>
      </c>
      <c r="I45" s="390"/>
    </row>
    <row r="46" spans="1:9">
      <c r="A46" s="224">
        <v>36</v>
      </c>
      <c r="B46" s="225" t="s">
        <v>714</v>
      </c>
      <c r="C46" s="226" t="s">
        <v>544</v>
      </c>
      <c r="D46" s="227">
        <v>1</v>
      </c>
      <c r="E46" s="231">
        <v>53500</v>
      </c>
      <c r="F46" s="231">
        <v>53500</v>
      </c>
      <c r="G46" s="227">
        <v>14980</v>
      </c>
      <c r="H46" s="228">
        <v>38520</v>
      </c>
      <c r="I46" s="390"/>
    </row>
    <row r="47" spans="1:9">
      <c r="A47" s="224">
        <v>37</v>
      </c>
      <c r="B47" s="225" t="s">
        <v>714</v>
      </c>
      <c r="C47" s="226" t="s">
        <v>544</v>
      </c>
      <c r="D47" s="227">
        <v>1</v>
      </c>
      <c r="E47" s="231">
        <v>47750</v>
      </c>
      <c r="F47" s="231">
        <v>47750</v>
      </c>
      <c r="G47" s="227">
        <v>13370</v>
      </c>
      <c r="H47" s="228">
        <v>34380</v>
      </c>
      <c r="I47" s="390"/>
    </row>
    <row r="48" spans="1:9">
      <c r="A48" s="224">
        <v>38</v>
      </c>
      <c r="B48" s="225" t="s">
        <v>714</v>
      </c>
      <c r="C48" s="226" t="s">
        <v>544</v>
      </c>
      <c r="D48" s="227">
        <v>1</v>
      </c>
      <c r="E48" s="231">
        <v>55416.67</v>
      </c>
      <c r="F48" s="231">
        <v>55416.67</v>
      </c>
      <c r="G48" s="227">
        <v>15516.667600000001</v>
      </c>
      <c r="H48" s="228">
        <v>39900.002399999998</v>
      </c>
      <c r="I48" s="390"/>
    </row>
    <row r="49" spans="1:9">
      <c r="A49" s="224">
        <v>39</v>
      </c>
      <c r="B49" s="225" t="s">
        <v>714</v>
      </c>
      <c r="C49" s="226" t="s">
        <v>544</v>
      </c>
      <c r="D49" s="227">
        <v>1</v>
      </c>
      <c r="E49" s="231">
        <v>57250</v>
      </c>
      <c r="F49" s="231">
        <v>57250</v>
      </c>
      <c r="G49" s="227">
        <v>16030</v>
      </c>
      <c r="H49" s="228">
        <v>41220</v>
      </c>
      <c r="I49" s="390"/>
    </row>
    <row r="50" spans="1:9">
      <c r="A50" s="224">
        <v>40</v>
      </c>
      <c r="B50" s="225" t="s">
        <v>714</v>
      </c>
      <c r="C50" s="226" t="s">
        <v>544</v>
      </c>
      <c r="D50" s="227">
        <v>1</v>
      </c>
      <c r="E50" s="231">
        <v>55416.67</v>
      </c>
      <c r="F50" s="231">
        <v>55416.67</v>
      </c>
      <c r="G50" s="227">
        <v>15516.667600000001</v>
      </c>
      <c r="H50" s="228">
        <v>39900.002399999998</v>
      </c>
      <c r="I50" s="390"/>
    </row>
    <row r="51" spans="1:9">
      <c r="A51" s="224">
        <v>41</v>
      </c>
      <c r="B51" s="225" t="s">
        <v>718</v>
      </c>
      <c r="C51" s="226" t="s">
        <v>544</v>
      </c>
      <c r="D51" s="227">
        <v>1</v>
      </c>
      <c r="E51" s="231">
        <v>31155</v>
      </c>
      <c r="F51" s="231">
        <v>31155</v>
      </c>
      <c r="G51" s="227">
        <v>8723.4000000000015</v>
      </c>
      <c r="H51" s="228">
        <v>22431.599999999999</v>
      </c>
      <c r="I51" s="390"/>
    </row>
    <row r="52" spans="1:9">
      <c r="A52" s="224">
        <v>42</v>
      </c>
      <c r="B52" s="225" t="s">
        <v>714</v>
      </c>
      <c r="C52" s="226" t="s">
        <v>544</v>
      </c>
      <c r="D52" s="227">
        <v>1</v>
      </c>
      <c r="E52" s="231">
        <v>55416.67</v>
      </c>
      <c r="F52" s="231">
        <v>55416.67</v>
      </c>
      <c r="G52" s="227">
        <v>15516.667600000001</v>
      </c>
      <c r="H52" s="228">
        <v>39900.002399999998</v>
      </c>
      <c r="I52" s="390"/>
    </row>
    <row r="53" spans="1:9">
      <c r="A53" s="224">
        <v>43</v>
      </c>
      <c r="B53" s="225" t="s">
        <v>714</v>
      </c>
      <c r="C53" s="226" t="s">
        <v>544</v>
      </c>
      <c r="D53" s="227">
        <v>1</v>
      </c>
      <c r="E53" s="231">
        <v>53500</v>
      </c>
      <c r="F53" s="231">
        <v>53500</v>
      </c>
      <c r="G53" s="227">
        <v>14980</v>
      </c>
      <c r="H53" s="228">
        <v>38520</v>
      </c>
      <c r="I53" s="390"/>
    </row>
    <row r="54" spans="1:9">
      <c r="A54" s="224">
        <v>44</v>
      </c>
      <c r="B54" s="225" t="s">
        <v>714</v>
      </c>
      <c r="C54" s="226" t="s">
        <v>544</v>
      </c>
      <c r="D54" s="227">
        <v>1</v>
      </c>
      <c r="E54" s="231">
        <v>57750</v>
      </c>
      <c r="F54" s="231">
        <v>57750</v>
      </c>
      <c r="G54" s="227">
        <v>16170</v>
      </c>
      <c r="H54" s="228">
        <v>41580</v>
      </c>
      <c r="I54" s="390"/>
    </row>
    <row r="55" spans="1:9">
      <c r="A55" s="224">
        <v>45</v>
      </c>
      <c r="B55" s="225" t="s">
        <v>714</v>
      </c>
      <c r="C55" s="226" t="s">
        <v>544</v>
      </c>
      <c r="D55" s="227">
        <v>1</v>
      </c>
      <c r="E55" s="231">
        <v>55416.67</v>
      </c>
      <c r="F55" s="231">
        <v>55416.67</v>
      </c>
      <c r="G55" s="227">
        <v>15516.667600000001</v>
      </c>
      <c r="H55" s="228">
        <v>39900.002399999998</v>
      </c>
      <c r="I55" s="390"/>
    </row>
    <row r="56" spans="1:9">
      <c r="A56" s="224">
        <v>46</v>
      </c>
      <c r="B56" s="225" t="s">
        <v>714</v>
      </c>
      <c r="C56" s="226" t="s">
        <v>544</v>
      </c>
      <c r="D56" s="227">
        <v>1</v>
      </c>
      <c r="E56" s="231">
        <v>55416.67</v>
      </c>
      <c r="F56" s="231">
        <v>55416.67</v>
      </c>
      <c r="G56" s="227">
        <v>15516.667600000001</v>
      </c>
      <c r="H56" s="228">
        <v>39900.002399999998</v>
      </c>
      <c r="I56" s="390"/>
    </row>
    <row r="57" spans="1:9">
      <c r="A57" s="224">
        <v>47</v>
      </c>
      <c r="B57" s="225" t="s">
        <v>719</v>
      </c>
      <c r="C57" s="226" t="s">
        <v>544</v>
      </c>
      <c r="D57" s="227">
        <v>1</v>
      </c>
      <c r="E57" s="231">
        <v>72500</v>
      </c>
      <c r="F57" s="231">
        <v>72500</v>
      </c>
      <c r="G57" s="227">
        <v>20300</v>
      </c>
      <c r="H57" s="228">
        <v>52200</v>
      </c>
      <c r="I57" s="390"/>
    </row>
    <row r="58" spans="1:9">
      <c r="A58" s="224">
        <v>48</v>
      </c>
      <c r="B58" s="225" t="s">
        <v>720</v>
      </c>
      <c r="C58" s="226" t="s">
        <v>544</v>
      </c>
      <c r="D58" s="227">
        <v>1</v>
      </c>
      <c r="E58" s="231">
        <v>2500</v>
      </c>
      <c r="F58" s="231">
        <v>2500</v>
      </c>
      <c r="G58" s="227">
        <v>700</v>
      </c>
      <c r="H58" s="228">
        <v>1800</v>
      </c>
      <c r="I58" s="390"/>
    </row>
    <row r="59" spans="1:9">
      <c r="A59" s="224">
        <v>49</v>
      </c>
      <c r="B59" s="225" t="s">
        <v>714</v>
      </c>
      <c r="C59" s="226" t="s">
        <v>544</v>
      </c>
      <c r="D59" s="227">
        <v>2</v>
      </c>
      <c r="E59" s="231">
        <v>105600</v>
      </c>
      <c r="F59" s="231">
        <v>105600</v>
      </c>
      <c r="G59" s="227">
        <v>28160</v>
      </c>
      <c r="H59" s="228">
        <v>77440</v>
      </c>
      <c r="I59" s="390"/>
    </row>
    <row r="60" spans="1:9">
      <c r="A60" s="224">
        <v>50</v>
      </c>
      <c r="B60" s="225" t="s">
        <v>714</v>
      </c>
      <c r="C60" s="226" t="s">
        <v>544</v>
      </c>
      <c r="D60" s="227">
        <v>1</v>
      </c>
      <c r="E60" s="231">
        <v>52800</v>
      </c>
      <c r="F60" s="231">
        <v>52800</v>
      </c>
      <c r="G60" s="227">
        <v>14080</v>
      </c>
      <c r="H60" s="228">
        <v>38720</v>
      </c>
      <c r="I60" s="390"/>
    </row>
    <row r="61" spans="1:9">
      <c r="A61" s="224">
        <v>51</v>
      </c>
      <c r="B61" s="225" t="s">
        <v>714</v>
      </c>
      <c r="C61" s="226" t="s">
        <v>544</v>
      </c>
      <c r="D61" s="227">
        <v>1</v>
      </c>
      <c r="E61" s="231">
        <v>57250</v>
      </c>
      <c r="F61" s="231">
        <v>57250</v>
      </c>
      <c r="G61" s="227">
        <v>15266.666666666668</v>
      </c>
      <c r="H61" s="228">
        <v>41983.333333333328</v>
      </c>
      <c r="I61" s="390"/>
    </row>
    <row r="62" spans="1:9">
      <c r="A62" s="224">
        <v>52</v>
      </c>
      <c r="B62" s="225" t="s">
        <v>721</v>
      </c>
      <c r="C62" s="226" t="s">
        <v>544</v>
      </c>
      <c r="D62" s="227">
        <v>1</v>
      </c>
      <c r="E62" s="231">
        <v>199469.99999999997</v>
      </c>
      <c r="F62" s="231">
        <v>199469.99999999997</v>
      </c>
      <c r="G62" s="227">
        <v>50532.399999999994</v>
      </c>
      <c r="H62" s="228">
        <v>148937.59999999998</v>
      </c>
      <c r="I62" s="390"/>
    </row>
    <row r="63" spans="1:9">
      <c r="A63" s="224">
        <v>53</v>
      </c>
      <c r="B63" s="225" t="s">
        <v>721</v>
      </c>
      <c r="C63" s="226" t="s">
        <v>544</v>
      </c>
      <c r="D63" s="227">
        <v>1</v>
      </c>
      <c r="E63" s="231">
        <v>132979.99999999997</v>
      </c>
      <c r="F63" s="231">
        <v>132979.99999999997</v>
      </c>
      <c r="G63" s="227">
        <v>33688.266666666663</v>
      </c>
      <c r="H63" s="228">
        <v>99291.733333333308</v>
      </c>
      <c r="I63" s="390"/>
    </row>
    <row r="64" spans="1:9">
      <c r="A64" s="224">
        <v>54</v>
      </c>
      <c r="B64" s="225" t="s">
        <v>714</v>
      </c>
      <c r="C64" s="226" t="s">
        <v>544</v>
      </c>
      <c r="D64" s="227">
        <v>2</v>
      </c>
      <c r="E64" s="231">
        <v>105600</v>
      </c>
      <c r="F64" s="231">
        <v>105600</v>
      </c>
      <c r="G64" s="227">
        <v>26752</v>
      </c>
      <c r="H64" s="228">
        <v>78848</v>
      </c>
      <c r="I64" s="390"/>
    </row>
    <row r="65" spans="1:9">
      <c r="A65" s="224">
        <v>55</v>
      </c>
      <c r="B65" s="225" t="s">
        <v>714</v>
      </c>
      <c r="C65" s="226" t="s">
        <v>544</v>
      </c>
      <c r="D65" s="227">
        <v>2</v>
      </c>
      <c r="E65" s="231">
        <v>105600</v>
      </c>
      <c r="F65" s="231">
        <v>105600</v>
      </c>
      <c r="G65" s="227">
        <v>25344</v>
      </c>
      <c r="H65" s="228">
        <v>80256</v>
      </c>
      <c r="I65" s="390"/>
    </row>
    <row r="66" spans="1:9">
      <c r="A66" s="224">
        <v>56</v>
      </c>
      <c r="B66" s="225" t="s">
        <v>714</v>
      </c>
      <c r="C66" s="226" t="s">
        <v>544</v>
      </c>
      <c r="D66" s="227">
        <v>2</v>
      </c>
      <c r="E66" s="231">
        <v>105600</v>
      </c>
      <c r="F66" s="231">
        <v>105600</v>
      </c>
      <c r="G66" s="227">
        <v>22528</v>
      </c>
      <c r="H66" s="228">
        <v>83072</v>
      </c>
      <c r="I66" s="390"/>
    </row>
    <row r="67" spans="1:9">
      <c r="A67" s="224">
        <v>57</v>
      </c>
      <c r="B67" s="225" t="s">
        <v>722</v>
      </c>
      <c r="C67" s="226" t="s">
        <v>544</v>
      </c>
      <c r="D67" s="227">
        <v>11.4</v>
      </c>
      <c r="E67" s="231">
        <v>133750</v>
      </c>
      <c r="F67" s="231">
        <v>133750</v>
      </c>
      <c r="G67" s="227">
        <v>0</v>
      </c>
      <c r="H67" s="228">
        <v>133750</v>
      </c>
      <c r="I67" s="390"/>
    </row>
    <row r="68" spans="1:9">
      <c r="A68" s="224">
        <v>58</v>
      </c>
      <c r="B68" s="225" t="s">
        <v>714</v>
      </c>
      <c r="C68" s="226" t="s">
        <v>544</v>
      </c>
      <c r="D68" s="227">
        <v>2</v>
      </c>
      <c r="E68" s="231">
        <v>120000</v>
      </c>
      <c r="F68" s="231">
        <v>120000</v>
      </c>
      <c r="G68" s="227">
        <v>0</v>
      </c>
      <c r="H68" s="228">
        <v>120000</v>
      </c>
      <c r="I68" s="390"/>
    </row>
    <row r="69" spans="1:9">
      <c r="A69" s="224">
        <v>59</v>
      </c>
      <c r="B69" s="225" t="s">
        <v>723</v>
      </c>
      <c r="C69" s="226" t="s">
        <v>544</v>
      </c>
      <c r="D69" s="227">
        <v>4</v>
      </c>
      <c r="E69" s="231">
        <v>28333.33</v>
      </c>
      <c r="F69" s="231">
        <v>28333.33</v>
      </c>
      <c r="G69" s="227">
        <v>0</v>
      </c>
      <c r="H69" s="228">
        <v>28333.33</v>
      </c>
      <c r="I69" s="390"/>
    </row>
    <row r="70" spans="1:9" ht="13.5" thickBot="1">
      <c r="A70" s="232">
        <v>60</v>
      </c>
      <c r="B70" s="233" t="s">
        <v>650</v>
      </c>
      <c r="C70" s="234" t="s">
        <v>544</v>
      </c>
      <c r="D70" s="235">
        <v>10</v>
      </c>
      <c r="E70" s="236">
        <v>8938.08</v>
      </c>
      <c r="F70" s="235">
        <f>+D70*E70</f>
        <v>89380.800000000003</v>
      </c>
      <c r="G70" s="235">
        <v>35513.972456366799</v>
      </c>
      <c r="H70" s="396">
        <v>53866.827543633204</v>
      </c>
      <c r="I70" s="390"/>
    </row>
    <row r="71" spans="1:9">
      <c r="A71" s="441">
        <v>61</v>
      </c>
      <c r="B71" s="391" t="s">
        <v>568</v>
      </c>
      <c r="C71" s="392" t="s">
        <v>544</v>
      </c>
      <c r="D71" s="393">
        <v>1</v>
      </c>
      <c r="E71" s="394">
        <v>3222130</v>
      </c>
      <c r="F71" s="394">
        <v>3222130</v>
      </c>
      <c r="G71" s="393">
        <v>2331616.3820799999</v>
      </c>
      <c r="H71" s="395">
        <v>890513.61792000011</v>
      </c>
      <c r="I71" s="390"/>
    </row>
    <row r="72" spans="1:9">
      <c r="A72" s="224">
        <v>62</v>
      </c>
      <c r="B72" s="225" t="s">
        <v>569</v>
      </c>
      <c r="C72" s="226" t="s">
        <v>544</v>
      </c>
      <c r="D72" s="227">
        <v>1</v>
      </c>
      <c r="E72" s="231">
        <v>927052.5</v>
      </c>
      <c r="F72" s="231">
        <v>927052.5</v>
      </c>
      <c r="G72" s="227">
        <v>185410.5</v>
      </c>
      <c r="H72" s="228">
        <v>741642</v>
      </c>
      <c r="I72" s="390"/>
    </row>
    <row r="73" spans="1:9">
      <c r="A73" s="224">
        <v>63</v>
      </c>
      <c r="B73" s="225" t="s">
        <v>570</v>
      </c>
      <c r="C73" s="226" t="s">
        <v>544</v>
      </c>
      <c r="D73" s="227">
        <v>51</v>
      </c>
      <c r="E73" s="231">
        <v>161517</v>
      </c>
      <c r="F73" s="231">
        <v>161517</v>
      </c>
      <c r="G73" s="227">
        <v>124483.335488</v>
      </c>
      <c r="H73" s="228">
        <v>37033.664512000003</v>
      </c>
      <c r="I73" s="390"/>
    </row>
    <row r="74" spans="1:9">
      <c r="A74" s="224">
        <v>64</v>
      </c>
      <c r="B74" s="225" t="s">
        <v>571</v>
      </c>
      <c r="C74" s="226" t="s">
        <v>544</v>
      </c>
      <c r="D74" s="227">
        <v>80</v>
      </c>
      <c r="E74" s="231">
        <v>86640</v>
      </c>
      <c r="F74" s="231">
        <v>86640</v>
      </c>
      <c r="G74" s="227">
        <v>66774.621184000003</v>
      </c>
      <c r="H74" s="228">
        <v>19865.378815999997</v>
      </c>
      <c r="I74" s="390"/>
    </row>
    <row r="75" spans="1:9">
      <c r="A75" s="224">
        <v>65</v>
      </c>
      <c r="B75" s="225" t="s">
        <v>572</v>
      </c>
      <c r="C75" s="226" t="s">
        <v>544</v>
      </c>
      <c r="D75" s="227">
        <v>60</v>
      </c>
      <c r="E75" s="231">
        <v>67545.600000000006</v>
      </c>
      <c r="F75" s="231">
        <v>67545.600000000006</v>
      </c>
      <c r="G75" s="227">
        <v>24316.416000000005</v>
      </c>
      <c r="H75" s="228">
        <v>43229.184000000001</v>
      </c>
      <c r="I75" s="390"/>
    </row>
    <row r="76" spans="1:9">
      <c r="A76" s="224">
        <v>66</v>
      </c>
      <c r="B76" s="225" t="s">
        <v>573</v>
      </c>
      <c r="C76" s="226" t="s">
        <v>544</v>
      </c>
      <c r="D76" s="227">
        <v>1</v>
      </c>
      <c r="E76" s="231">
        <v>5249330</v>
      </c>
      <c r="F76" s="231">
        <v>5249330</v>
      </c>
      <c r="G76" s="227">
        <v>3744829.5660799998</v>
      </c>
      <c r="H76" s="228">
        <v>1504500.4339200002</v>
      </c>
      <c r="I76" s="390"/>
    </row>
    <row r="77" spans="1:9">
      <c r="A77" s="224">
        <v>67</v>
      </c>
      <c r="B77" s="225" t="s">
        <v>574</v>
      </c>
      <c r="C77" s="226" t="s">
        <v>544</v>
      </c>
      <c r="D77" s="227">
        <v>1</v>
      </c>
      <c r="E77" s="231">
        <v>2419699.7000000002</v>
      </c>
      <c r="F77" s="231">
        <v>2419699.7000000002</v>
      </c>
      <c r="G77" s="227">
        <v>1449634.7988800001</v>
      </c>
      <c r="H77" s="228">
        <v>970064.90112000005</v>
      </c>
      <c r="I77" s="390"/>
    </row>
    <row r="78" spans="1:9">
      <c r="A78" s="224">
        <v>68</v>
      </c>
      <c r="B78" s="225" t="s">
        <v>575</v>
      </c>
      <c r="C78" s="226" t="s">
        <v>544</v>
      </c>
      <c r="D78" s="227">
        <v>1</v>
      </c>
      <c r="E78" s="231">
        <v>3215261.0931999995</v>
      </c>
      <c r="F78" s="231">
        <v>3215261.0931999995</v>
      </c>
      <c r="G78" s="227">
        <v>1597010.4931615999</v>
      </c>
      <c r="H78" s="228">
        <v>1618250.6000383997</v>
      </c>
      <c r="I78" s="390"/>
    </row>
    <row r="79" spans="1:9">
      <c r="A79" s="224">
        <v>69</v>
      </c>
      <c r="B79" s="225" t="s">
        <v>576</v>
      </c>
      <c r="C79" s="226" t="s">
        <v>544</v>
      </c>
      <c r="D79" s="227">
        <v>1</v>
      </c>
      <c r="E79" s="231">
        <v>75000</v>
      </c>
      <c r="F79" s="231">
        <v>75000</v>
      </c>
      <c r="G79" s="227">
        <v>27000</v>
      </c>
      <c r="H79" s="228">
        <v>48000</v>
      </c>
      <c r="I79" s="390"/>
    </row>
    <row r="80" spans="1:9">
      <c r="A80" s="224">
        <v>70</v>
      </c>
      <c r="B80" s="225" t="s">
        <v>577</v>
      </c>
      <c r="C80" s="226" t="s">
        <v>544</v>
      </c>
      <c r="D80" s="227">
        <v>3</v>
      </c>
      <c r="E80" s="231">
        <v>117810</v>
      </c>
      <c r="F80" s="231">
        <v>117810</v>
      </c>
      <c r="G80" s="227">
        <v>42411.600000000006</v>
      </c>
      <c r="H80" s="228">
        <v>75398.399999999994</v>
      </c>
      <c r="I80" s="390"/>
    </row>
    <row r="81" spans="1:9">
      <c r="A81" s="224">
        <v>71</v>
      </c>
      <c r="B81" s="225" t="s">
        <v>578</v>
      </c>
      <c r="C81" s="226" t="s">
        <v>544</v>
      </c>
      <c r="D81" s="227">
        <v>1</v>
      </c>
      <c r="E81" s="231">
        <v>35719.53</v>
      </c>
      <c r="F81" s="231">
        <v>35719.53</v>
      </c>
      <c r="G81" s="227">
        <v>24503.979945599996</v>
      </c>
      <c r="H81" s="228">
        <v>11215.550054400002</v>
      </c>
      <c r="I81" s="390"/>
    </row>
    <row r="82" spans="1:9">
      <c r="A82" s="224">
        <v>72</v>
      </c>
      <c r="B82" s="225" t="s">
        <v>579</v>
      </c>
      <c r="C82" s="226" t="s">
        <v>544</v>
      </c>
      <c r="D82" s="227">
        <v>1</v>
      </c>
      <c r="E82" s="231">
        <v>79800</v>
      </c>
      <c r="F82" s="231">
        <v>79800</v>
      </c>
      <c r="G82" s="227">
        <v>58576.436736000003</v>
      </c>
      <c r="H82" s="228">
        <v>21223.563263999997</v>
      </c>
      <c r="I82" s="390"/>
    </row>
    <row r="83" spans="1:9">
      <c r="A83" s="224">
        <v>73</v>
      </c>
      <c r="B83" s="225" t="s">
        <v>1280</v>
      </c>
      <c r="C83" s="226" t="s">
        <v>544</v>
      </c>
      <c r="D83" s="227">
        <v>2</v>
      </c>
      <c r="E83" s="231">
        <v>62000</v>
      </c>
      <c r="F83" s="231">
        <v>124000</v>
      </c>
      <c r="G83" s="227">
        <v>0</v>
      </c>
      <c r="H83" s="442">
        <v>124000</v>
      </c>
      <c r="I83" s="390"/>
    </row>
    <row r="84" spans="1:9">
      <c r="A84" s="224">
        <v>74</v>
      </c>
      <c r="B84" s="225" t="s">
        <v>720</v>
      </c>
      <c r="C84" s="226" t="s">
        <v>544</v>
      </c>
      <c r="D84" s="227">
        <v>2</v>
      </c>
      <c r="E84" s="231">
        <v>1366.665</v>
      </c>
      <c r="F84" s="231">
        <v>2733.33</v>
      </c>
      <c r="G84" s="227">
        <v>0</v>
      </c>
      <c r="H84" s="442">
        <v>2733.33</v>
      </c>
      <c r="I84" s="390"/>
    </row>
    <row r="85" spans="1:9">
      <c r="A85" s="224">
        <v>75</v>
      </c>
      <c r="B85" s="225" t="s">
        <v>1281</v>
      </c>
      <c r="C85" s="226" t="s">
        <v>544</v>
      </c>
      <c r="D85" s="227">
        <v>2</v>
      </c>
      <c r="E85" s="231">
        <v>60000</v>
      </c>
      <c r="F85" s="231">
        <v>120000</v>
      </c>
      <c r="G85" s="227">
        <v>0</v>
      </c>
      <c r="H85" s="442">
        <v>120000</v>
      </c>
      <c r="I85" s="390"/>
    </row>
    <row r="86" spans="1:9">
      <c r="A86" s="224">
        <v>76</v>
      </c>
      <c r="B86" s="225" t="s">
        <v>1281</v>
      </c>
      <c r="C86" s="226" t="s">
        <v>544</v>
      </c>
      <c r="D86" s="227">
        <v>1</v>
      </c>
      <c r="E86" s="231">
        <v>60000</v>
      </c>
      <c r="F86" s="231">
        <v>60000</v>
      </c>
      <c r="G86" s="227">
        <v>0</v>
      </c>
      <c r="H86" s="442">
        <v>60000</v>
      </c>
      <c r="I86" s="390"/>
    </row>
    <row r="87" spans="1:9">
      <c r="A87" s="224">
        <v>77</v>
      </c>
      <c r="B87" s="225" t="s">
        <v>1281</v>
      </c>
      <c r="C87" s="226" t="s">
        <v>544</v>
      </c>
      <c r="D87" s="227">
        <v>1</v>
      </c>
      <c r="E87" s="231">
        <v>60000</v>
      </c>
      <c r="F87" s="231">
        <v>60000</v>
      </c>
      <c r="G87" s="227">
        <v>0</v>
      </c>
      <c r="H87" s="442">
        <v>60000</v>
      </c>
      <c r="I87" s="390"/>
    </row>
    <row r="88" spans="1:9">
      <c r="A88" s="224">
        <v>78</v>
      </c>
      <c r="B88" s="225" t="s">
        <v>1281</v>
      </c>
      <c r="C88" s="226" t="s">
        <v>544</v>
      </c>
      <c r="D88" s="227">
        <v>1</v>
      </c>
      <c r="E88" s="231">
        <v>60000</v>
      </c>
      <c r="F88" s="231">
        <v>60000</v>
      </c>
      <c r="G88" s="227">
        <v>0</v>
      </c>
      <c r="H88" s="442">
        <v>60000</v>
      </c>
      <c r="I88" s="390"/>
    </row>
    <row r="89" spans="1:9">
      <c r="A89" s="224">
        <v>79</v>
      </c>
      <c r="B89" s="225" t="s">
        <v>1281</v>
      </c>
      <c r="C89" s="226" t="s">
        <v>544</v>
      </c>
      <c r="D89" s="227">
        <v>1</v>
      </c>
      <c r="E89" s="231">
        <v>60000</v>
      </c>
      <c r="F89" s="231">
        <v>60000</v>
      </c>
      <c r="G89" s="227">
        <v>0</v>
      </c>
      <c r="H89" s="442">
        <v>60000</v>
      </c>
      <c r="I89" s="390"/>
    </row>
    <row r="90" spans="1:9">
      <c r="A90" s="224">
        <v>80</v>
      </c>
      <c r="B90" s="225" t="s">
        <v>1281</v>
      </c>
      <c r="C90" s="226" t="s">
        <v>544</v>
      </c>
      <c r="D90" s="227">
        <v>1</v>
      </c>
      <c r="E90" s="231">
        <v>60000</v>
      </c>
      <c r="F90" s="231">
        <v>60000</v>
      </c>
      <c r="G90" s="227">
        <v>0</v>
      </c>
      <c r="H90" s="442">
        <v>60000</v>
      </c>
      <c r="I90" s="390"/>
    </row>
    <row r="91" spans="1:9">
      <c r="A91" s="224">
        <v>81</v>
      </c>
      <c r="B91" s="225" t="s">
        <v>1281</v>
      </c>
      <c r="C91" s="226" t="s">
        <v>544</v>
      </c>
      <c r="D91" s="227">
        <v>1</v>
      </c>
      <c r="E91" s="231">
        <v>48000</v>
      </c>
      <c r="F91" s="231">
        <v>48000</v>
      </c>
      <c r="G91" s="227">
        <v>0</v>
      </c>
      <c r="H91" s="442">
        <v>48000</v>
      </c>
      <c r="I91" s="390"/>
    </row>
    <row r="92" spans="1:9">
      <c r="A92" s="224">
        <v>82</v>
      </c>
      <c r="B92" s="225" t="s">
        <v>1281</v>
      </c>
      <c r="C92" s="226" t="s">
        <v>544</v>
      </c>
      <c r="D92" s="227">
        <v>1</v>
      </c>
      <c r="E92" s="231">
        <v>55416.67</v>
      </c>
      <c r="F92" s="231">
        <v>55416.67</v>
      </c>
      <c r="G92" s="227">
        <v>0</v>
      </c>
      <c r="H92" s="442">
        <v>55416.67</v>
      </c>
      <c r="I92" s="390"/>
    </row>
    <row r="93" spans="1:9">
      <c r="A93" s="224">
        <v>83</v>
      </c>
      <c r="B93" s="225" t="s">
        <v>1281</v>
      </c>
      <c r="C93" s="226" t="s">
        <v>544</v>
      </c>
      <c r="D93" s="227">
        <v>1</v>
      </c>
      <c r="E93" s="231">
        <v>77000</v>
      </c>
      <c r="F93" s="231">
        <v>77000</v>
      </c>
      <c r="G93" s="227">
        <v>0</v>
      </c>
      <c r="H93" s="442">
        <v>77000</v>
      </c>
      <c r="I93" s="390"/>
    </row>
    <row r="94" spans="1:9">
      <c r="A94" s="224">
        <v>84</v>
      </c>
      <c r="B94" s="225" t="s">
        <v>1282</v>
      </c>
      <c r="C94" s="226" t="s">
        <v>544</v>
      </c>
      <c r="D94" s="227">
        <v>1</v>
      </c>
      <c r="E94" s="231">
        <v>325435</v>
      </c>
      <c r="F94" s="231">
        <v>325435</v>
      </c>
      <c r="G94" s="227">
        <v>0</v>
      </c>
      <c r="H94" s="442">
        <v>325435</v>
      </c>
      <c r="I94" s="390"/>
    </row>
    <row r="95" spans="1:9">
      <c r="A95" s="224">
        <v>85</v>
      </c>
      <c r="B95" s="225" t="s">
        <v>1283</v>
      </c>
      <c r="C95" s="226" t="s">
        <v>1284</v>
      </c>
      <c r="D95" s="227">
        <v>141.4</v>
      </c>
      <c r="E95" s="231">
        <v>783.33330975954743</v>
      </c>
      <c r="F95" s="231">
        <v>110763.33</v>
      </c>
      <c r="G95" s="227">
        <v>0</v>
      </c>
      <c r="H95" s="442">
        <v>110763.33</v>
      </c>
      <c r="I95" s="390"/>
    </row>
    <row r="96" spans="1:9">
      <c r="A96" s="224">
        <v>86</v>
      </c>
      <c r="B96" s="225" t="s">
        <v>1285</v>
      </c>
      <c r="C96" s="226" t="s">
        <v>544</v>
      </c>
      <c r="D96" s="227">
        <v>2</v>
      </c>
      <c r="E96" s="231">
        <v>27416.67</v>
      </c>
      <c r="F96" s="231">
        <v>54833.33</v>
      </c>
      <c r="G96" s="227">
        <v>0</v>
      </c>
      <c r="H96" s="442">
        <v>54833.33</v>
      </c>
      <c r="I96" s="390"/>
    </row>
    <row r="97" spans="1:9">
      <c r="A97" s="224">
        <v>87</v>
      </c>
      <c r="B97" s="225" t="s">
        <v>1285</v>
      </c>
      <c r="C97" s="226" t="s">
        <v>544</v>
      </c>
      <c r="D97" s="227">
        <v>1</v>
      </c>
      <c r="E97" s="231">
        <v>2333.33</v>
      </c>
      <c r="F97" s="231">
        <v>2333.33</v>
      </c>
      <c r="G97" s="227">
        <v>0</v>
      </c>
      <c r="H97" s="442">
        <v>2333.33</v>
      </c>
      <c r="I97" s="390"/>
    </row>
    <row r="98" spans="1:9">
      <c r="A98" s="224">
        <v>88</v>
      </c>
      <c r="B98" s="225" t="s">
        <v>1286</v>
      </c>
      <c r="C98" s="226" t="s">
        <v>1284</v>
      </c>
      <c r="D98" s="227">
        <v>320</v>
      </c>
      <c r="E98" s="231">
        <v>255.20834374999998</v>
      </c>
      <c r="F98" s="231">
        <v>81666.67</v>
      </c>
      <c r="G98" s="227">
        <v>0</v>
      </c>
      <c r="H98" s="442">
        <v>81666.67</v>
      </c>
      <c r="I98" s="390"/>
    </row>
    <row r="99" spans="1:9">
      <c r="A99" s="224">
        <v>89</v>
      </c>
      <c r="B99" s="225" t="s">
        <v>1289</v>
      </c>
      <c r="C99" s="226" t="s">
        <v>544</v>
      </c>
      <c r="D99" s="227">
        <v>1</v>
      </c>
      <c r="E99" s="231">
        <v>223698.62</v>
      </c>
      <c r="F99" s="231">
        <v>223698.62</v>
      </c>
      <c r="G99" s="227">
        <v>0</v>
      </c>
      <c r="H99" s="442">
        <v>223698.62</v>
      </c>
      <c r="I99" s="390"/>
    </row>
    <row r="100" spans="1:9">
      <c r="A100" s="224">
        <v>90</v>
      </c>
      <c r="B100" s="225" t="s">
        <v>1289</v>
      </c>
      <c r="C100" s="226" t="s">
        <v>544</v>
      </c>
      <c r="D100" s="227">
        <v>40</v>
      </c>
      <c r="E100" s="231">
        <v>5470.4</v>
      </c>
      <c r="F100" s="231">
        <v>218815.97</v>
      </c>
      <c r="G100" s="227">
        <v>0</v>
      </c>
      <c r="H100" s="442">
        <v>218815.97</v>
      </c>
      <c r="I100" s="390"/>
    </row>
    <row r="101" spans="1:9">
      <c r="A101" s="224">
        <v>91</v>
      </c>
      <c r="B101" s="225" t="s">
        <v>1289</v>
      </c>
      <c r="C101" s="226" t="s">
        <v>544</v>
      </c>
      <c r="D101" s="227">
        <v>1</v>
      </c>
      <c r="E101" s="231">
        <v>453931.2</v>
      </c>
      <c r="F101" s="231">
        <v>453931.2</v>
      </c>
      <c r="G101" s="227">
        <v>0</v>
      </c>
      <c r="H101" s="442">
        <v>453931.2</v>
      </c>
      <c r="I101" s="390"/>
    </row>
    <row r="102" spans="1:9">
      <c r="A102" s="224">
        <v>92</v>
      </c>
      <c r="B102" s="225" t="s">
        <v>1289</v>
      </c>
      <c r="C102" s="226" t="s">
        <v>544</v>
      </c>
      <c r="D102" s="227">
        <v>4</v>
      </c>
      <c r="E102" s="231">
        <v>54779.55</v>
      </c>
      <c r="F102" s="231">
        <v>219118.2</v>
      </c>
      <c r="G102" s="227">
        <v>0</v>
      </c>
      <c r="H102" s="442">
        <v>219118.2</v>
      </c>
      <c r="I102" s="390"/>
    </row>
    <row r="103" spans="1:9">
      <c r="A103" s="224">
        <v>93</v>
      </c>
      <c r="B103" s="225" t="s">
        <v>1290</v>
      </c>
      <c r="C103" s="226" t="s">
        <v>544</v>
      </c>
      <c r="D103" s="227">
        <v>50</v>
      </c>
      <c r="E103" s="231">
        <v>6925.6</v>
      </c>
      <c r="F103" s="231">
        <v>346280</v>
      </c>
      <c r="G103" s="227">
        <v>0</v>
      </c>
      <c r="H103" s="442">
        <v>346280</v>
      </c>
      <c r="I103" s="390"/>
    </row>
    <row r="104" spans="1:9">
      <c r="A104" s="224">
        <v>94</v>
      </c>
      <c r="B104" s="225" t="s">
        <v>1291</v>
      </c>
      <c r="C104" s="226" t="s">
        <v>544</v>
      </c>
      <c r="D104" s="227">
        <v>4</v>
      </c>
      <c r="E104" s="231">
        <v>3148</v>
      </c>
      <c r="F104" s="231">
        <v>12592</v>
      </c>
      <c r="G104" s="227">
        <v>0</v>
      </c>
      <c r="H104" s="442">
        <v>12592</v>
      </c>
      <c r="I104" s="390"/>
    </row>
    <row r="105" spans="1:9">
      <c r="A105" s="224">
        <v>95</v>
      </c>
      <c r="B105" s="225" t="s">
        <v>1292</v>
      </c>
      <c r="C105" s="226" t="s">
        <v>544</v>
      </c>
      <c r="D105" s="227">
        <v>180</v>
      </c>
      <c r="E105" s="231">
        <v>780.70399999999995</v>
      </c>
      <c r="F105" s="231">
        <v>140526.72</v>
      </c>
      <c r="G105" s="227">
        <v>0</v>
      </c>
      <c r="H105" s="442">
        <v>140526.72</v>
      </c>
      <c r="I105" s="390"/>
    </row>
    <row r="106" spans="1:9">
      <c r="A106" s="224">
        <v>96</v>
      </c>
      <c r="B106" s="225" t="s">
        <v>1293</v>
      </c>
      <c r="C106" s="226" t="s">
        <v>544</v>
      </c>
      <c r="D106" s="227">
        <v>28</v>
      </c>
      <c r="E106" s="231">
        <v>6044.16</v>
      </c>
      <c r="F106" s="231">
        <v>169236.48000000001</v>
      </c>
      <c r="G106" s="227">
        <v>0</v>
      </c>
      <c r="H106" s="442">
        <v>169236.48000000001</v>
      </c>
      <c r="I106" s="390"/>
    </row>
    <row r="107" spans="1:9">
      <c r="A107" s="224">
        <v>97</v>
      </c>
      <c r="B107" s="225" t="s">
        <v>1294</v>
      </c>
      <c r="C107" s="226" t="s">
        <v>544</v>
      </c>
      <c r="D107" s="227">
        <v>12</v>
      </c>
      <c r="E107" s="231">
        <v>11223.144666666665</v>
      </c>
      <c r="F107" s="231">
        <v>134677.736</v>
      </c>
      <c r="G107" s="227">
        <v>0</v>
      </c>
      <c r="H107" s="442">
        <v>134677.736</v>
      </c>
      <c r="I107" s="390"/>
    </row>
    <row r="108" spans="1:9">
      <c r="A108" s="224">
        <v>98</v>
      </c>
      <c r="B108" s="225" t="s">
        <v>1295</v>
      </c>
      <c r="C108" s="226" t="s">
        <v>544</v>
      </c>
      <c r="D108" s="227">
        <v>4</v>
      </c>
      <c r="E108" s="231">
        <v>24302.560000000001</v>
      </c>
      <c r="F108" s="231">
        <v>97210.240000000005</v>
      </c>
      <c r="G108" s="227">
        <v>0</v>
      </c>
      <c r="H108" s="442">
        <v>97210.240000000005</v>
      </c>
      <c r="I108" s="390"/>
    </row>
    <row r="109" spans="1:9">
      <c r="A109" s="224">
        <v>99</v>
      </c>
      <c r="B109" s="225" t="s">
        <v>1296</v>
      </c>
      <c r="C109" s="226" t="s">
        <v>544</v>
      </c>
      <c r="D109" s="227">
        <v>1</v>
      </c>
      <c r="E109" s="231">
        <v>7194.17</v>
      </c>
      <c r="F109" s="231">
        <v>7194.17</v>
      </c>
      <c r="G109" s="227">
        <v>0</v>
      </c>
      <c r="H109" s="442">
        <v>7194.17</v>
      </c>
      <c r="I109" s="390"/>
    </row>
    <row r="110" spans="1:9">
      <c r="A110" s="224">
        <v>100</v>
      </c>
      <c r="B110" s="225" t="s">
        <v>1297</v>
      </c>
      <c r="C110" s="226" t="s">
        <v>544</v>
      </c>
      <c r="D110" s="227">
        <v>1</v>
      </c>
      <c r="E110" s="231">
        <v>58325</v>
      </c>
      <c r="F110" s="231">
        <v>58325</v>
      </c>
      <c r="G110" s="227">
        <v>0</v>
      </c>
      <c r="H110" s="442">
        <v>58325</v>
      </c>
      <c r="I110" s="390"/>
    </row>
    <row r="111" spans="1:9">
      <c r="A111" s="224">
        <v>101</v>
      </c>
      <c r="B111" s="225" t="s">
        <v>1298</v>
      </c>
      <c r="C111" s="226" t="s">
        <v>544</v>
      </c>
      <c r="D111" s="227">
        <v>1</v>
      </c>
      <c r="E111" s="231">
        <v>41658.33</v>
      </c>
      <c r="F111" s="231">
        <v>41658.33</v>
      </c>
      <c r="G111" s="227">
        <v>0</v>
      </c>
      <c r="H111" s="442">
        <v>41658.33</v>
      </c>
      <c r="I111" s="390"/>
    </row>
    <row r="112" spans="1:9">
      <c r="A112" s="224">
        <v>102</v>
      </c>
      <c r="B112" s="225" t="s">
        <v>1299</v>
      </c>
      <c r="C112" s="226" t="s">
        <v>544</v>
      </c>
      <c r="D112" s="227">
        <v>4</v>
      </c>
      <c r="E112" s="231">
        <v>29100</v>
      </c>
      <c r="F112" s="231">
        <v>116400</v>
      </c>
      <c r="G112" s="227">
        <v>0</v>
      </c>
      <c r="H112" s="442">
        <v>116400</v>
      </c>
      <c r="I112" s="390"/>
    </row>
    <row r="113" spans="1:9">
      <c r="A113" s="224">
        <v>103</v>
      </c>
      <c r="B113" s="225" t="s">
        <v>580</v>
      </c>
      <c r="C113" s="226" t="s">
        <v>544</v>
      </c>
      <c r="D113" s="227">
        <v>1</v>
      </c>
      <c r="E113" s="231">
        <v>27900</v>
      </c>
      <c r="F113" s="231">
        <v>27900</v>
      </c>
      <c r="G113" s="227">
        <v>10044</v>
      </c>
      <c r="H113" s="228">
        <v>17856</v>
      </c>
      <c r="I113" s="390"/>
    </row>
    <row r="114" spans="1:9">
      <c r="A114" s="224">
        <v>104</v>
      </c>
      <c r="B114" s="225" t="s">
        <v>581</v>
      </c>
      <c r="C114" s="226" t="s">
        <v>544</v>
      </c>
      <c r="D114" s="227">
        <v>1</v>
      </c>
      <c r="E114" s="231">
        <v>105000</v>
      </c>
      <c r="F114" s="231">
        <v>105000</v>
      </c>
      <c r="G114" s="227">
        <v>37800</v>
      </c>
      <c r="H114" s="228">
        <v>67200</v>
      </c>
      <c r="I114" s="390"/>
    </row>
    <row r="115" spans="1:9">
      <c r="A115" s="224">
        <v>105</v>
      </c>
      <c r="B115" s="225" t="s">
        <v>582</v>
      </c>
      <c r="C115" s="226" t="s">
        <v>544</v>
      </c>
      <c r="D115" s="227">
        <v>1</v>
      </c>
      <c r="E115" s="231">
        <v>38539.53</v>
      </c>
      <c r="F115" s="231">
        <v>38539.53</v>
      </c>
      <c r="G115" s="227">
        <v>26438.531241600002</v>
      </c>
      <c r="H115" s="228">
        <v>12100.998758399997</v>
      </c>
      <c r="I115" s="390"/>
    </row>
    <row r="116" spans="1:9">
      <c r="A116" s="224">
        <v>106</v>
      </c>
      <c r="B116" s="225" t="s">
        <v>583</v>
      </c>
      <c r="C116" s="226" t="s">
        <v>544</v>
      </c>
      <c r="D116" s="227">
        <v>1</v>
      </c>
      <c r="E116" s="231">
        <v>69467.88</v>
      </c>
      <c r="F116" s="231">
        <v>69467.88</v>
      </c>
      <c r="G116" s="227">
        <v>47655.711705600006</v>
      </c>
      <c r="H116" s="228">
        <v>21812.168294399999</v>
      </c>
      <c r="I116" s="390"/>
    </row>
    <row r="117" spans="1:9">
      <c r="A117" s="224">
        <v>107</v>
      </c>
      <c r="B117" s="225" t="s">
        <v>584</v>
      </c>
      <c r="C117" s="226" t="s">
        <v>544</v>
      </c>
      <c r="D117" s="227">
        <v>3</v>
      </c>
      <c r="E117" s="231">
        <v>85552.5</v>
      </c>
      <c r="F117" s="231">
        <v>85552.5</v>
      </c>
      <c r="G117" s="227">
        <v>30798.9</v>
      </c>
      <c r="H117" s="228">
        <v>54753.599999999999</v>
      </c>
      <c r="I117" s="390"/>
    </row>
    <row r="118" spans="1:9">
      <c r="A118" s="224">
        <v>108</v>
      </c>
      <c r="B118" s="225" t="s">
        <v>585</v>
      </c>
      <c r="C118" s="226" t="s">
        <v>544</v>
      </c>
      <c r="D118" s="227">
        <v>1</v>
      </c>
      <c r="E118" s="231">
        <v>40687.5</v>
      </c>
      <c r="F118" s="231">
        <v>40687.5</v>
      </c>
      <c r="G118" s="227">
        <v>32410.252</v>
      </c>
      <c r="H118" s="228">
        <v>8277.2479999999996</v>
      </c>
      <c r="I118" s="390"/>
    </row>
    <row r="119" spans="1:9">
      <c r="A119" s="224">
        <v>109</v>
      </c>
      <c r="B119" s="225" t="s">
        <v>586</v>
      </c>
      <c r="C119" s="226" t="s">
        <v>544</v>
      </c>
      <c r="D119" s="227">
        <v>1</v>
      </c>
      <c r="E119" s="231">
        <v>40687.5</v>
      </c>
      <c r="F119" s="231">
        <v>40687.5</v>
      </c>
      <c r="G119" s="227">
        <v>32410.252</v>
      </c>
      <c r="H119" s="228">
        <v>8277.2479999999996</v>
      </c>
      <c r="I119" s="390"/>
    </row>
    <row r="120" spans="1:9">
      <c r="A120" s="224">
        <v>110</v>
      </c>
      <c r="B120" s="225" t="s">
        <v>587</v>
      </c>
      <c r="C120" s="226" t="s">
        <v>544</v>
      </c>
      <c r="D120" s="227">
        <v>1</v>
      </c>
      <c r="E120" s="231">
        <v>40833</v>
      </c>
      <c r="F120" s="231">
        <v>40833</v>
      </c>
      <c r="G120" s="227">
        <v>14699.880000000001</v>
      </c>
      <c r="H120" s="228">
        <v>26133.119999999999</v>
      </c>
      <c r="I120" s="390"/>
    </row>
    <row r="121" spans="1:9">
      <c r="A121" s="224">
        <v>111</v>
      </c>
      <c r="B121" s="225" t="s">
        <v>588</v>
      </c>
      <c r="C121" s="226" t="s">
        <v>544</v>
      </c>
      <c r="D121" s="227">
        <v>1</v>
      </c>
      <c r="E121" s="231">
        <v>148700</v>
      </c>
      <c r="F121" s="231">
        <v>148700</v>
      </c>
      <c r="G121" s="227">
        <v>101008.576256</v>
      </c>
      <c r="H121" s="228">
        <v>47691.423744</v>
      </c>
      <c r="I121" s="390"/>
    </row>
    <row r="122" spans="1:9">
      <c r="A122" s="224">
        <v>112</v>
      </c>
      <c r="B122" s="225" t="s">
        <v>589</v>
      </c>
      <c r="C122" s="226" t="s">
        <v>544</v>
      </c>
      <c r="D122" s="227">
        <v>1</v>
      </c>
      <c r="E122" s="231">
        <v>29166.66</v>
      </c>
      <c r="F122" s="231">
        <v>29166.66</v>
      </c>
      <c r="G122" s="227">
        <v>19812.256979199999</v>
      </c>
      <c r="H122" s="228">
        <v>9354.4030208000004</v>
      </c>
      <c r="I122" s="390"/>
    </row>
    <row r="123" spans="1:9">
      <c r="A123" s="224">
        <v>113</v>
      </c>
      <c r="B123" s="225" t="s">
        <v>590</v>
      </c>
      <c r="C123" s="226" t="s">
        <v>544</v>
      </c>
      <c r="D123" s="227">
        <v>4</v>
      </c>
      <c r="E123" s="231">
        <v>44742</v>
      </c>
      <c r="F123" s="231">
        <v>44742</v>
      </c>
      <c r="G123" s="227">
        <v>30392.237440000001</v>
      </c>
      <c r="H123" s="228">
        <v>14349.762559999999</v>
      </c>
      <c r="I123" s="390"/>
    </row>
    <row r="124" spans="1:9">
      <c r="A124" s="224">
        <v>114</v>
      </c>
      <c r="B124" s="225" t="s">
        <v>591</v>
      </c>
      <c r="C124" s="226" t="s">
        <v>544</v>
      </c>
      <c r="D124" s="227">
        <v>5</v>
      </c>
      <c r="E124" s="231">
        <v>27932</v>
      </c>
      <c r="F124" s="231">
        <v>27932</v>
      </c>
      <c r="G124" s="227">
        <v>20503.219968000001</v>
      </c>
      <c r="H124" s="228">
        <v>7428.7800319999988</v>
      </c>
      <c r="I124" s="390"/>
    </row>
    <row r="125" spans="1:9">
      <c r="A125" s="224">
        <v>115</v>
      </c>
      <c r="B125" s="225" t="s">
        <v>592</v>
      </c>
      <c r="C125" s="226" t="s">
        <v>548</v>
      </c>
      <c r="D125" s="227">
        <v>13.8</v>
      </c>
      <c r="E125" s="231">
        <v>240843.35</v>
      </c>
      <c r="F125" s="231">
        <v>240843.35</v>
      </c>
      <c r="G125" s="227">
        <v>163599.491056</v>
      </c>
      <c r="H125" s="228">
        <v>77243.858944000007</v>
      </c>
      <c r="I125" s="390"/>
    </row>
    <row r="126" spans="1:9">
      <c r="A126" s="224">
        <v>116</v>
      </c>
      <c r="B126" s="225" t="s">
        <v>593</v>
      </c>
      <c r="C126" s="226" t="s">
        <v>548</v>
      </c>
      <c r="D126" s="227">
        <v>10</v>
      </c>
      <c r="E126" s="231">
        <v>174524.17</v>
      </c>
      <c r="F126" s="231">
        <v>174524.17</v>
      </c>
      <c r="G126" s="227">
        <v>118550.35736640001</v>
      </c>
      <c r="H126" s="228">
        <v>55973.812633599999</v>
      </c>
      <c r="I126" s="390"/>
    </row>
    <row r="127" spans="1:9">
      <c r="A127" s="224">
        <v>117</v>
      </c>
      <c r="B127" s="225" t="s">
        <v>594</v>
      </c>
      <c r="C127" s="226" t="s">
        <v>548</v>
      </c>
      <c r="D127" s="227">
        <v>45.7</v>
      </c>
      <c r="E127" s="231">
        <v>170643.8</v>
      </c>
      <c r="F127" s="231">
        <v>170643.8</v>
      </c>
      <c r="G127" s="227">
        <v>115914.510272</v>
      </c>
      <c r="H127" s="228">
        <v>54729.289727999989</v>
      </c>
      <c r="I127" s="390"/>
    </row>
    <row r="128" spans="1:9">
      <c r="A128" s="224">
        <v>118</v>
      </c>
      <c r="B128" s="225" t="s">
        <v>595</v>
      </c>
      <c r="C128" s="226" t="s">
        <v>544</v>
      </c>
      <c r="D128" s="227">
        <v>1</v>
      </c>
      <c r="E128" s="231">
        <v>39184</v>
      </c>
      <c r="F128" s="231">
        <v>39184</v>
      </c>
      <c r="G128" s="227">
        <v>27311.570060273974</v>
      </c>
      <c r="H128" s="228">
        <v>11872.429939726026</v>
      </c>
      <c r="I128" s="390"/>
    </row>
    <row r="129" spans="1:9">
      <c r="A129" s="224">
        <v>119</v>
      </c>
      <c r="B129" s="225" t="s">
        <v>596</v>
      </c>
      <c r="C129" s="226" t="s">
        <v>544</v>
      </c>
      <c r="D129" s="227">
        <v>1</v>
      </c>
      <c r="E129" s="231">
        <v>36470.200000000004</v>
      </c>
      <c r="F129" s="231">
        <v>36470.200000000004</v>
      </c>
      <c r="G129" s="227">
        <v>23652.001819879457</v>
      </c>
      <c r="H129" s="228">
        <v>12818.198180120547</v>
      </c>
      <c r="I129" s="390"/>
    </row>
    <row r="130" spans="1:9">
      <c r="A130" s="224">
        <v>120</v>
      </c>
      <c r="B130" s="225" t="s">
        <v>597</v>
      </c>
      <c r="C130" s="226" t="s">
        <v>544</v>
      </c>
      <c r="D130" s="227">
        <v>1</v>
      </c>
      <c r="E130" s="231">
        <v>1903915.9999999998</v>
      </c>
      <c r="F130" s="231">
        <v>1903915.9999999998</v>
      </c>
      <c r="G130" s="227">
        <v>1267043.4052266667</v>
      </c>
      <c r="H130" s="228">
        <v>636872.59477333305</v>
      </c>
      <c r="I130" s="390"/>
    </row>
    <row r="131" spans="1:9">
      <c r="A131" s="224">
        <v>121</v>
      </c>
      <c r="B131" s="225" t="s">
        <v>616</v>
      </c>
      <c r="C131" s="226" t="s">
        <v>544</v>
      </c>
      <c r="D131" s="227">
        <v>2</v>
      </c>
      <c r="E131" s="231">
        <v>517000.99999999994</v>
      </c>
      <c r="F131" s="231">
        <v>517000.99999999994</v>
      </c>
      <c r="G131" s="227">
        <v>265531.71360000002</v>
      </c>
      <c r="H131" s="228">
        <v>251469.28639999992</v>
      </c>
      <c r="I131" s="390"/>
    </row>
    <row r="132" spans="1:9">
      <c r="A132" s="224">
        <v>122</v>
      </c>
      <c r="B132" s="225" t="s">
        <v>617</v>
      </c>
      <c r="C132" s="226" t="s">
        <v>544</v>
      </c>
      <c r="D132" s="227">
        <v>1</v>
      </c>
      <c r="E132" s="231">
        <v>246720.3</v>
      </c>
      <c r="F132" s="231">
        <v>246720.3</v>
      </c>
      <c r="G132" s="227">
        <v>124610.19951999999</v>
      </c>
      <c r="H132" s="228">
        <v>122110.10047999999</v>
      </c>
      <c r="I132" s="390"/>
    </row>
    <row r="133" spans="1:9">
      <c r="A133" s="224">
        <v>123</v>
      </c>
      <c r="B133" s="225" t="s">
        <v>618</v>
      </c>
      <c r="C133" s="226" t="s">
        <v>544</v>
      </c>
      <c r="D133" s="227">
        <v>1</v>
      </c>
      <c r="E133" s="231">
        <v>70000</v>
      </c>
      <c r="F133" s="231">
        <v>70000</v>
      </c>
      <c r="G133" s="227">
        <v>39237.333333333336</v>
      </c>
      <c r="H133" s="228">
        <v>30762.666666666664</v>
      </c>
      <c r="I133" s="390"/>
    </row>
    <row r="134" spans="1:9">
      <c r="A134" s="224">
        <v>124</v>
      </c>
      <c r="B134" s="225" t="s">
        <v>619</v>
      </c>
      <c r="C134" s="226" t="s">
        <v>544</v>
      </c>
      <c r="D134" s="227">
        <v>1</v>
      </c>
      <c r="E134" s="231">
        <v>87491.67</v>
      </c>
      <c r="F134" s="231">
        <v>87491.67</v>
      </c>
      <c r="G134" s="227">
        <v>50745.168599999997</v>
      </c>
      <c r="H134" s="228">
        <v>36746.501400000001</v>
      </c>
      <c r="I134" s="390"/>
    </row>
    <row r="135" spans="1:9">
      <c r="A135" s="224">
        <v>125</v>
      </c>
      <c r="B135" s="225" t="s">
        <v>620</v>
      </c>
      <c r="C135" s="226" t="s">
        <v>544</v>
      </c>
      <c r="D135" s="227">
        <v>3</v>
      </c>
      <c r="E135" s="231">
        <v>123750</v>
      </c>
      <c r="F135" s="231">
        <v>123750</v>
      </c>
      <c r="G135" s="227">
        <v>67443.75</v>
      </c>
      <c r="H135" s="228">
        <v>56306.25</v>
      </c>
      <c r="I135" s="390"/>
    </row>
    <row r="136" spans="1:9">
      <c r="A136" s="224">
        <v>126</v>
      </c>
      <c r="B136" s="225" t="s">
        <v>621</v>
      </c>
      <c r="C136" s="226" t="s">
        <v>544</v>
      </c>
      <c r="D136" s="227">
        <v>1</v>
      </c>
      <c r="E136" s="231">
        <v>83333</v>
      </c>
      <c r="F136" s="231">
        <v>83333</v>
      </c>
      <c r="G136" s="227">
        <v>44933.153600000005</v>
      </c>
      <c r="H136" s="228">
        <v>38399.846399999995</v>
      </c>
      <c r="I136" s="390"/>
    </row>
    <row r="137" spans="1:9">
      <c r="A137" s="224">
        <v>127</v>
      </c>
      <c r="B137" s="225" t="s">
        <v>622</v>
      </c>
      <c r="C137" s="226" t="s">
        <v>544</v>
      </c>
      <c r="D137" s="227">
        <v>9</v>
      </c>
      <c r="E137" s="231">
        <v>182500.19999999998</v>
      </c>
      <c r="F137" s="231">
        <v>182500.19999999998</v>
      </c>
      <c r="G137" s="227">
        <v>98404.107839999997</v>
      </c>
      <c r="H137" s="228">
        <v>84096.092159999986</v>
      </c>
      <c r="I137" s="390"/>
    </row>
    <row r="138" spans="1:9">
      <c r="A138" s="224">
        <v>128</v>
      </c>
      <c r="B138" s="225" t="s">
        <v>651</v>
      </c>
      <c r="C138" s="226" t="s">
        <v>544</v>
      </c>
      <c r="D138" s="227">
        <v>1</v>
      </c>
      <c r="E138" s="231">
        <v>45870</v>
      </c>
      <c r="F138" s="231">
        <v>45870</v>
      </c>
      <c r="G138" s="227">
        <v>0</v>
      </c>
      <c r="H138" s="228">
        <v>45870</v>
      </c>
      <c r="I138" s="390"/>
    </row>
    <row r="139" spans="1:9">
      <c r="A139" s="224">
        <v>129</v>
      </c>
      <c r="B139" s="225" t="s">
        <v>652</v>
      </c>
      <c r="C139" s="226" t="s">
        <v>544</v>
      </c>
      <c r="D139" s="227">
        <v>1</v>
      </c>
      <c r="E139" s="231">
        <v>32085</v>
      </c>
      <c r="F139" s="231">
        <v>32085</v>
      </c>
      <c r="G139" s="227">
        <v>11550.6</v>
      </c>
      <c r="H139" s="228">
        <v>20534.400000000001</v>
      </c>
      <c r="I139" s="390"/>
    </row>
    <row r="140" spans="1:9">
      <c r="A140" s="224">
        <v>130</v>
      </c>
      <c r="B140" s="225" t="s">
        <v>652</v>
      </c>
      <c r="C140" s="226" t="s">
        <v>544</v>
      </c>
      <c r="D140" s="227">
        <v>1</v>
      </c>
      <c r="E140" s="231">
        <v>32085</v>
      </c>
      <c r="F140" s="231">
        <v>32085</v>
      </c>
      <c r="G140" s="227">
        <v>11550.6</v>
      </c>
      <c r="H140" s="228">
        <v>20534.400000000001</v>
      </c>
      <c r="I140" s="390"/>
    </row>
    <row r="141" spans="1:9">
      <c r="A141" s="224">
        <v>131</v>
      </c>
      <c r="B141" s="225" t="s">
        <v>652</v>
      </c>
      <c r="C141" s="226" t="s">
        <v>544</v>
      </c>
      <c r="D141" s="227">
        <v>1</v>
      </c>
      <c r="E141" s="231">
        <v>32085</v>
      </c>
      <c r="F141" s="231">
        <v>32085</v>
      </c>
      <c r="G141" s="227">
        <v>11550.6</v>
      </c>
      <c r="H141" s="228">
        <v>20534.400000000001</v>
      </c>
      <c r="I141" s="390"/>
    </row>
    <row r="142" spans="1:9">
      <c r="A142" s="224">
        <v>132</v>
      </c>
      <c r="B142" s="225" t="s">
        <v>652</v>
      </c>
      <c r="C142" s="226" t="s">
        <v>544</v>
      </c>
      <c r="D142" s="227">
        <v>2</v>
      </c>
      <c r="E142" s="231">
        <v>64170</v>
      </c>
      <c r="F142" s="231">
        <v>64170</v>
      </c>
      <c r="G142" s="227">
        <v>23101.200000000001</v>
      </c>
      <c r="H142" s="228">
        <v>41068.800000000003</v>
      </c>
      <c r="I142" s="390"/>
    </row>
    <row r="143" spans="1:9">
      <c r="A143" s="224">
        <v>133</v>
      </c>
      <c r="B143" s="225" t="s">
        <v>653</v>
      </c>
      <c r="C143" s="226" t="s">
        <v>544</v>
      </c>
      <c r="D143" s="227">
        <v>1</v>
      </c>
      <c r="E143" s="231">
        <v>32085</v>
      </c>
      <c r="F143" s="231">
        <v>32085</v>
      </c>
      <c r="G143" s="227">
        <v>11550.6</v>
      </c>
      <c r="H143" s="228">
        <v>20534.400000000001</v>
      </c>
      <c r="I143" s="390"/>
    </row>
    <row r="144" spans="1:9">
      <c r="A144" s="224">
        <v>134</v>
      </c>
      <c r="B144" s="225" t="s">
        <v>654</v>
      </c>
      <c r="C144" s="226" t="s">
        <v>544</v>
      </c>
      <c r="D144" s="227">
        <v>1</v>
      </c>
      <c r="E144" s="231">
        <v>45500</v>
      </c>
      <c r="F144" s="231">
        <v>45500</v>
      </c>
      <c r="G144" s="227">
        <v>19777.333333333336</v>
      </c>
      <c r="H144" s="228">
        <v>25722.666666666664</v>
      </c>
      <c r="I144" s="390"/>
    </row>
    <row r="145" spans="1:9">
      <c r="A145" s="224">
        <v>135</v>
      </c>
      <c r="B145" s="225" t="s">
        <v>655</v>
      </c>
      <c r="C145" s="226" t="s">
        <v>544</v>
      </c>
      <c r="D145" s="227">
        <v>1</v>
      </c>
      <c r="E145" s="231">
        <v>149000</v>
      </c>
      <c r="F145" s="231">
        <v>149000</v>
      </c>
      <c r="G145" s="227">
        <v>67546.666666666672</v>
      </c>
      <c r="H145" s="228">
        <v>81453.333333333328</v>
      </c>
      <c r="I145" s="390"/>
    </row>
    <row r="146" spans="1:9" ht="13.5" thickBot="1">
      <c r="A146" s="232">
        <v>136</v>
      </c>
      <c r="B146" s="233" t="s">
        <v>656</v>
      </c>
      <c r="C146" s="234" t="s">
        <v>544</v>
      </c>
      <c r="D146" s="235">
        <v>1</v>
      </c>
      <c r="E146" s="236">
        <v>3500</v>
      </c>
      <c r="F146" s="236">
        <v>3500</v>
      </c>
      <c r="G146" s="235">
        <v>0</v>
      </c>
      <c r="H146" s="396">
        <v>3500</v>
      </c>
      <c r="I146" s="390"/>
    </row>
    <row r="147" spans="1:9">
      <c r="A147" s="441">
        <v>137</v>
      </c>
      <c r="B147" s="391" t="s">
        <v>657</v>
      </c>
      <c r="C147" s="392" t="s">
        <v>544</v>
      </c>
      <c r="D147" s="393">
        <v>1</v>
      </c>
      <c r="E147" s="394">
        <v>318389</v>
      </c>
      <c r="F147" s="394">
        <v>318389</v>
      </c>
      <c r="G147" s="393">
        <v>148581.53333333333</v>
      </c>
      <c r="H147" s="395">
        <v>169807.46666666667</v>
      </c>
      <c r="I147" s="390"/>
    </row>
    <row r="148" spans="1:9">
      <c r="A148" s="224">
        <v>138</v>
      </c>
      <c r="B148" s="225" t="s">
        <v>1287</v>
      </c>
      <c r="C148" s="226" t="s">
        <v>544</v>
      </c>
      <c r="D148" s="227">
        <v>1</v>
      </c>
      <c r="E148" s="231">
        <v>640512</v>
      </c>
      <c r="F148" s="231">
        <v>640512</v>
      </c>
      <c r="G148" s="227">
        <v>0</v>
      </c>
      <c r="H148" s="442">
        <v>640512</v>
      </c>
      <c r="I148" s="390"/>
    </row>
    <row r="149" spans="1:9">
      <c r="A149" s="224">
        <v>139</v>
      </c>
      <c r="B149" s="225" t="s">
        <v>1288</v>
      </c>
      <c r="C149" s="226" t="s">
        <v>544</v>
      </c>
      <c r="D149" s="227">
        <v>1</v>
      </c>
      <c r="E149" s="231">
        <v>991724.99999999988</v>
      </c>
      <c r="F149" s="231">
        <v>991724.99999999988</v>
      </c>
      <c r="G149" s="227">
        <v>0</v>
      </c>
      <c r="H149" s="442">
        <v>991724.99999999988</v>
      </c>
      <c r="I149" s="390"/>
    </row>
    <row r="150" spans="1:9">
      <c r="A150" s="224">
        <v>140</v>
      </c>
      <c r="B150" s="225" t="s">
        <v>623</v>
      </c>
      <c r="C150" s="226" t="s">
        <v>544</v>
      </c>
      <c r="D150" s="227">
        <v>1</v>
      </c>
      <c r="E150" s="231">
        <v>347950</v>
      </c>
      <c r="F150" s="231">
        <v>347950</v>
      </c>
      <c r="G150" s="227">
        <v>172768.77333333335</v>
      </c>
      <c r="H150" s="228">
        <v>175181.22666666665</v>
      </c>
      <c r="I150" s="390"/>
    </row>
    <row r="151" spans="1:9" ht="13.5" thickBot="1">
      <c r="A151" s="232">
        <v>141</v>
      </c>
      <c r="B151" s="233" t="s">
        <v>717</v>
      </c>
      <c r="C151" s="234" t="s">
        <v>544</v>
      </c>
      <c r="D151" s="235">
        <v>1</v>
      </c>
      <c r="E151" s="236">
        <v>428809.5</v>
      </c>
      <c r="F151" s="236">
        <v>428809.5</v>
      </c>
      <c r="G151" s="235">
        <v>131501.58000000002</v>
      </c>
      <c r="H151" s="396">
        <v>297307.92</v>
      </c>
      <c r="I151" s="390"/>
    </row>
    <row r="152" spans="1:9" ht="13.5" thickBot="1">
      <c r="A152" s="397">
        <v>142</v>
      </c>
      <c r="B152" s="398" t="s">
        <v>724</v>
      </c>
      <c r="C152" s="399" t="s">
        <v>544</v>
      </c>
      <c r="D152" s="400">
        <v>1</v>
      </c>
      <c r="E152" s="401">
        <v>52735174</v>
      </c>
      <c r="F152" s="401">
        <v>52735174</v>
      </c>
      <c r="G152" s="400">
        <v>5141679.75</v>
      </c>
      <c r="H152" s="402">
        <v>47593494.25</v>
      </c>
      <c r="I152" s="390"/>
    </row>
    <row r="153" spans="1:9" ht="13.5" thickBot="1">
      <c r="A153" s="397">
        <v>143</v>
      </c>
      <c r="B153" s="398" t="s">
        <v>598</v>
      </c>
      <c r="C153" s="399" t="s">
        <v>544</v>
      </c>
      <c r="D153" s="400">
        <v>1</v>
      </c>
      <c r="E153" s="401">
        <v>6720000</v>
      </c>
      <c r="F153" s="401">
        <v>6720000</v>
      </c>
      <c r="G153" s="400">
        <v>0</v>
      </c>
      <c r="H153" s="402">
        <v>6720000</v>
      </c>
      <c r="I153" s="390"/>
    </row>
    <row r="154" spans="1:9" ht="15.75" thickBot="1">
      <c r="A154" s="443"/>
      <c r="B154" s="444" t="s">
        <v>269</v>
      </c>
      <c r="C154" s="445"/>
      <c r="D154" s="446"/>
      <c r="E154" s="447"/>
      <c r="F154" s="448">
        <f>SUM(F13:F153)</f>
        <v>110905810.6437</v>
      </c>
      <c r="G154" s="448">
        <f>SUM(G13:G153)</f>
        <v>32825577.97018851</v>
      </c>
      <c r="H154" s="449">
        <f>SUM(H13:H153)</f>
        <v>78080232.67351146</v>
      </c>
    </row>
    <row r="157" spans="1:9" ht="15">
      <c r="B157" s="237"/>
      <c r="D157" s="492" t="s">
        <v>599</v>
      </c>
      <c r="E157" s="492"/>
      <c r="F157" s="492"/>
    </row>
    <row r="158" spans="1:9" ht="18.75">
      <c r="B158" s="237"/>
      <c r="D158" s="493" t="s">
        <v>600</v>
      </c>
      <c r="E158" s="493"/>
      <c r="F158" s="493"/>
    </row>
  </sheetData>
  <mergeCells count="3">
    <mergeCell ref="A1:H1"/>
    <mergeCell ref="D157:F157"/>
    <mergeCell ref="D158:F158"/>
  </mergeCells>
  <pageMargins left="0.25" right="0.26" top="0.91" bottom="1.05" header="0.3" footer="0.3"/>
  <pageSetup orientation="portrait" r:id="rId1"/>
  <headerFooter>
    <oddHeader>&amp;LVERTIGO SH.P.K&amp;RK81309518O</oddHead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K45"/>
  <sheetViews>
    <sheetView topLeftCell="A4" workbookViewId="0">
      <selection activeCell="J27" sqref="J27"/>
    </sheetView>
  </sheetViews>
  <sheetFormatPr defaultRowHeight="14.25"/>
  <cols>
    <col min="1" max="1" width="5.140625" style="239" customWidth="1"/>
    <col min="2" max="2" width="21.140625" style="239" customWidth="1"/>
    <col min="3" max="3" width="9.42578125" style="239" customWidth="1"/>
    <col min="4" max="4" width="11.5703125" style="239" customWidth="1"/>
    <col min="5" max="5" width="11" style="239" customWidth="1"/>
    <col min="6" max="6" width="12" style="239" customWidth="1"/>
    <col min="7" max="7" width="13.42578125" style="239" customWidth="1"/>
    <col min="8" max="8" width="10.140625" style="239" bestFit="1" customWidth="1"/>
    <col min="9" max="9" width="9.140625" style="239"/>
    <col min="10" max="10" width="18" style="239" bestFit="1" customWidth="1"/>
    <col min="11" max="11" width="9.140625" style="239"/>
    <col min="12" max="12" width="10.85546875" style="239" bestFit="1" customWidth="1"/>
    <col min="13" max="256" width="9.140625" style="239"/>
    <col min="257" max="257" width="5.140625" style="239" customWidth="1"/>
    <col min="258" max="258" width="21.140625" style="239" customWidth="1"/>
    <col min="259" max="259" width="9.42578125" style="239" customWidth="1"/>
    <col min="260" max="260" width="11.5703125" style="239" customWidth="1"/>
    <col min="261" max="261" width="11" style="239" customWidth="1"/>
    <col min="262" max="262" width="12" style="239" customWidth="1"/>
    <col min="263" max="263" width="13.42578125" style="239" customWidth="1"/>
    <col min="264" max="265" width="9.140625" style="239"/>
    <col min="266" max="266" width="18" style="239" bestFit="1" customWidth="1"/>
    <col min="267" max="267" width="9.140625" style="239"/>
    <col min="268" max="268" width="10.85546875" style="239" bestFit="1" customWidth="1"/>
    <col min="269" max="512" width="9.140625" style="239"/>
    <col min="513" max="513" width="5.140625" style="239" customWidth="1"/>
    <col min="514" max="514" width="21.140625" style="239" customWidth="1"/>
    <col min="515" max="515" width="9.42578125" style="239" customWidth="1"/>
    <col min="516" max="516" width="11.5703125" style="239" customWidth="1"/>
    <col min="517" max="517" width="11" style="239" customWidth="1"/>
    <col min="518" max="518" width="12" style="239" customWidth="1"/>
    <col min="519" max="519" width="13.42578125" style="239" customWidth="1"/>
    <col min="520" max="521" width="9.140625" style="239"/>
    <col min="522" max="522" width="18" style="239" bestFit="1" customWidth="1"/>
    <col min="523" max="523" width="9.140625" style="239"/>
    <col min="524" max="524" width="10.85546875" style="239" bestFit="1" customWidth="1"/>
    <col min="525" max="768" width="9.140625" style="239"/>
    <col min="769" max="769" width="5.140625" style="239" customWidth="1"/>
    <col min="770" max="770" width="21.140625" style="239" customWidth="1"/>
    <col min="771" max="771" width="9.42578125" style="239" customWidth="1"/>
    <col min="772" max="772" width="11.5703125" style="239" customWidth="1"/>
    <col min="773" max="773" width="11" style="239" customWidth="1"/>
    <col min="774" max="774" width="12" style="239" customWidth="1"/>
    <col min="775" max="775" width="13.42578125" style="239" customWidth="1"/>
    <col min="776" max="777" width="9.140625" style="239"/>
    <col min="778" max="778" width="18" style="239" bestFit="1" customWidth="1"/>
    <col min="779" max="779" width="9.140625" style="239"/>
    <col min="780" max="780" width="10.85546875" style="239" bestFit="1" customWidth="1"/>
    <col min="781" max="1024" width="9.140625" style="239"/>
    <col min="1025" max="1025" width="5.140625" style="239" customWidth="1"/>
    <col min="1026" max="1026" width="21.140625" style="239" customWidth="1"/>
    <col min="1027" max="1027" width="9.42578125" style="239" customWidth="1"/>
    <col min="1028" max="1028" width="11.5703125" style="239" customWidth="1"/>
    <col min="1029" max="1029" width="11" style="239" customWidth="1"/>
    <col min="1030" max="1030" width="12" style="239" customWidth="1"/>
    <col min="1031" max="1031" width="13.42578125" style="239" customWidth="1"/>
    <col min="1032" max="1033" width="9.140625" style="239"/>
    <col min="1034" max="1034" width="18" style="239" bestFit="1" customWidth="1"/>
    <col min="1035" max="1035" width="9.140625" style="239"/>
    <col min="1036" max="1036" width="10.85546875" style="239" bestFit="1" customWidth="1"/>
    <col min="1037" max="1280" width="9.140625" style="239"/>
    <col min="1281" max="1281" width="5.140625" style="239" customWidth="1"/>
    <col min="1282" max="1282" width="21.140625" style="239" customWidth="1"/>
    <col min="1283" max="1283" width="9.42578125" style="239" customWidth="1"/>
    <col min="1284" max="1284" width="11.5703125" style="239" customWidth="1"/>
    <col min="1285" max="1285" width="11" style="239" customWidth="1"/>
    <col min="1286" max="1286" width="12" style="239" customWidth="1"/>
    <col min="1287" max="1287" width="13.42578125" style="239" customWidth="1"/>
    <col min="1288" max="1289" width="9.140625" style="239"/>
    <col min="1290" max="1290" width="18" style="239" bestFit="1" customWidth="1"/>
    <col min="1291" max="1291" width="9.140625" style="239"/>
    <col min="1292" max="1292" width="10.85546875" style="239" bestFit="1" customWidth="1"/>
    <col min="1293" max="1536" width="9.140625" style="239"/>
    <col min="1537" max="1537" width="5.140625" style="239" customWidth="1"/>
    <col min="1538" max="1538" width="21.140625" style="239" customWidth="1"/>
    <col min="1539" max="1539" width="9.42578125" style="239" customWidth="1"/>
    <col min="1540" max="1540" width="11.5703125" style="239" customWidth="1"/>
    <col min="1541" max="1541" width="11" style="239" customWidth="1"/>
    <col min="1542" max="1542" width="12" style="239" customWidth="1"/>
    <col min="1543" max="1543" width="13.42578125" style="239" customWidth="1"/>
    <col min="1544" max="1545" width="9.140625" style="239"/>
    <col min="1546" max="1546" width="18" style="239" bestFit="1" customWidth="1"/>
    <col min="1547" max="1547" width="9.140625" style="239"/>
    <col min="1548" max="1548" width="10.85546875" style="239" bestFit="1" customWidth="1"/>
    <col min="1549" max="1792" width="9.140625" style="239"/>
    <col min="1793" max="1793" width="5.140625" style="239" customWidth="1"/>
    <col min="1794" max="1794" width="21.140625" style="239" customWidth="1"/>
    <col min="1795" max="1795" width="9.42578125" style="239" customWidth="1"/>
    <col min="1796" max="1796" width="11.5703125" style="239" customWidth="1"/>
    <col min="1797" max="1797" width="11" style="239" customWidth="1"/>
    <col min="1798" max="1798" width="12" style="239" customWidth="1"/>
    <col min="1799" max="1799" width="13.42578125" style="239" customWidth="1"/>
    <col min="1800" max="1801" width="9.140625" style="239"/>
    <col min="1802" max="1802" width="18" style="239" bestFit="1" customWidth="1"/>
    <col min="1803" max="1803" width="9.140625" style="239"/>
    <col min="1804" max="1804" width="10.85546875" style="239" bestFit="1" customWidth="1"/>
    <col min="1805" max="2048" width="9.140625" style="239"/>
    <col min="2049" max="2049" width="5.140625" style="239" customWidth="1"/>
    <col min="2050" max="2050" width="21.140625" style="239" customWidth="1"/>
    <col min="2051" max="2051" width="9.42578125" style="239" customWidth="1"/>
    <col min="2052" max="2052" width="11.5703125" style="239" customWidth="1"/>
    <col min="2053" max="2053" width="11" style="239" customWidth="1"/>
    <col min="2054" max="2054" width="12" style="239" customWidth="1"/>
    <col min="2055" max="2055" width="13.42578125" style="239" customWidth="1"/>
    <col min="2056" max="2057" width="9.140625" style="239"/>
    <col min="2058" max="2058" width="18" style="239" bestFit="1" customWidth="1"/>
    <col min="2059" max="2059" width="9.140625" style="239"/>
    <col min="2060" max="2060" width="10.85546875" style="239" bestFit="1" customWidth="1"/>
    <col min="2061" max="2304" width="9.140625" style="239"/>
    <col min="2305" max="2305" width="5.140625" style="239" customWidth="1"/>
    <col min="2306" max="2306" width="21.140625" style="239" customWidth="1"/>
    <col min="2307" max="2307" width="9.42578125" style="239" customWidth="1"/>
    <col min="2308" max="2308" width="11.5703125" style="239" customWidth="1"/>
    <col min="2309" max="2309" width="11" style="239" customWidth="1"/>
    <col min="2310" max="2310" width="12" style="239" customWidth="1"/>
    <col min="2311" max="2311" width="13.42578125" style="239" customWidth="1"/>
    <col min="2312" max="2313" width="9.140625" style="239"/>
    <col min="2314" max="2314" width="18" style="239" bestFit="1" customWidth="1"/>
    <col min="2315" max="2315" width="9.140625" style="239"/>
    <col min="2316" max="2316" width="10.85546875" style="239" bestFit="1" customWidth="1"/>
    <col min="2317" max="2560" width="9.140625" style="239"/>
    <col min="2561" max="2561" width="5.140625" style="239" customWidth="1"/>
    <col min="2562" max="2562" width="21.140625" style="239" customWidth="1"/>
    <col min="2563" max="2563" width="9.42578125" style="239" customWidth="1"/>
    <col min="2564" max="2564" width="11.5703125" style="239" customWidth="1"/>
    <col min="2565" max="2565" width="11" style="239" customWidth="1"/>
    <col min="2566" max="2566" width="12" style="239" customWidth="1"/>
    <col min="2567" max="2567" width="13.42578125" style="239" customWidth="1"/>
    <col min="2568" max="2569" width="9.140625" style="239"/>
    <col min="2570" max="2570" width="18" style="239" bestFit="1" customWidth="1"/>
    <col min="2571" max="2571" width="9.140625" style="239"/>
    <col min="2572" max="2572" width="10.85546875" style="239" bestFit="1" customWidth="1"/>
    <col min="2573" max="2816" width="9.140625" style="239"/>
    <col min="2817" max="2817" width="5.140625" style="239" customWidth="1"/>
    <col min="2818" max="2818" width="21.140625" style="239" customWidth="1"/>
    <col min="2819" max="2819" width="9.42578125" style="239" customWidth="1"/>
    <col min="2820" max="2820" width="11.5703125" style="239" customWidth="1"/>
    <col min="2821" max="2821" width="11" style="239" customWidth="1"/>
    <col min="2822" max="2822" width="12" style="239" customWidth="1"/>
    <col min="2823" max="2823" width="13.42578125" style="239" customWidth="1"/>
    <col min="2824" max="2825" width="9.140625" style="239"/>
    <col min="2826" max="2826" width="18" style="239" bestFit="1" customWidth="1"/>
    <col min="2827" max="2827" width="9.140625" style="239"/>
    <col min="2828" max="2828" width="10.85546875" style="239" bestFit="1" customWidth="1"/>
    <col min="2829" max="3072" width="9.140625" style="239"/>
    <col min="3073" max="3073" width="5.140625" style="239" customWidth="1"/>
    <col min="3074" max="3074" width="21.140625" style="239" customWidth="1"/>
    <col min="3075" max="3075" width="9.42578125" style="239" customWidth="1"/>
    <col min="3076" max="3076" width="11.5703125" style="239" customWidth="1"/>
    <col min="3077" max="3077" width="11" style="239" customWidth="1"/>
    <col min="3078" max="3078" width="12" style="239" customWidth="1"/>
    <col min="3079" max="3079" width="13.42578125" style="239" customWidth="1"/>
    <col min="3080" max="3081" width="9.140625" style="239"/>
    <col min="3082" max="3082" width="18" style="239" bestFit="1" customWidth="1"/>
    <col min="3083" max="3083" width="9.140625" style="239"/>
    <col min="3084" max="3084" width="10.85546875" style="239" bestFit="1" customWidth="1"/>
    <col min="3085" max="3328" width="9.140625" style="239"/>
    <col min="3329" max="3329" width="5.140625" style="239" customWidth="1"/>
    <col min="3330" max="3330" width="21.140625" style="239" customWidth="1"/>
    <col min="3331" max="3331" width="9.42578125" style="239" customWidth="1"/>
    <col min="3332" max="3332" width="11.5703125" style="239" customWidth="1"/>
    <col min="3333" max="3333" width="11" style="239" customWidth="1"/>
    <col min="3334" max="3334" width="12" style="239" customWidth="1"/>
    <col min="3335" max="3335" width="13.42578125" style="239" customWidth="1"/>
    <col min="3336" max="3337" width="9.140625" style="239"/>
    <col min="3338" max="3338" width="18" style="239" bestFit="1" customWidth="1"/>
    <col min="3339" max="3339" width="9.140625" style="239"/>
    <col min="3340" max="3340" width="10.85546875" style="239" bestFit="1" customWidth="1"/>
    <col min="3341" max="3584" width="9.140625" style="239"/>
    <col min="3585" max="3585" width="5.140625" style="239" customWidth="1"/>
    <col min="3586" max="3586" width="21.140625" style="239" customWidth="1"/>
    <col min="3587" max="3587" width="9.42578125" style="239" customWidth="1"/>
    <col min="3588" max="3588" width="11.5703125" style="239" customWidth="1"/>
    <col min="3589" max="3589" width="11" style="239" customWidth="1"/>
    <col min="3590" max="3590" width="12" style="239" customWidth="1"/>
    <col min="3591" max="3591" width="13.42578125" style="239" customWidth="1"/>
    <col min="3592" max="3593" width="9.140625" style="239"/>
    <col min="3594" max="3594" width="18" style="239" bestFit="1" customWidth="1"/>
    <col min="3595" max="3595" width="9.140625" style="239"/>
    <col min="3596" max="3596" width="10.85546875" style="239" bestFit="1" customWidth="1"/>
    <col min="3597" max="3840" width="9.140625" style="239"/>
    <col min="3841" max="3841" width="5.140625" style="239" customWidth="1"/>
    <col min="3842" max="3842" width="21.140625" style="239" customWidth="1"/>
    <col min="3843" max="3843" width="9.42578125" style="239" customWidth="1"/>
    <col min="3844" max="3844" width="11.5703125" style="239" customWidth="1"/>
    <col min="3845" max="3845" width="11" style="239" customWidth="1"/>
    <col min="3846" max="3846" width="12" style="239" customWidth="1"/>
    <col min="3847" max="3847" width="13.42578125" style="239" customWidth="1"/>
    <col min="3848" max="3849" width="9.140625" style="239"/>
    <col min="3850" max="3850" width="18" style="239" bestFit="1" customWidth="1"/>
    <col min="3851" max="3851" width="9.140625" style="239"/>
    <col min="3852" max="3852" width="10.85546875" style="239" bestFit="1" customWidth="1"/>
    <col min="3853" max="4096" width="9.140625" style="239"/>
    <col min="4097" max="4097" width="5.140625" style="239" customWidth="1"/>
    <col min="4098" max="4098" width="21.140625" style="239" customWidth="1"/>
    <col min="4099" max="4099" width="9.42578125" style="239" customWidth="1"/>
    <col min="4100" max="4100" width="11.5703125" style="239" customWidth="1"/>
    <col min="4101" max="4101" width="11" style="239" customWidth="1"/>
    <col min="4102" max="4102" width="12" style="239" customWidth="1"/>
    <col min="4103" max="4103" width="13.42578125" style="239" customWidth="1"/>
    <col min="4104" max="4105" width="9.140625" style="239"/>
    <col min="4106" max="4106" width="18" style="239" bestFit="1" customWidth="1"/>
    <col min="4107" max="4107" width="9.140625" style="239"/>
    <col min="4108" max="4108" width="10.85546875" style="239" bestFit="1" customWidth="1"/>
    <col min="4109" max="4352" width="9.140625" style="239"/>
    <col min="4353" max="4353" width="5.140625" style="239" customWidth="1"/>
    <col min="4354" max="4354" width="21.140625" style="239" customWidth="1"/>
    <col min="4355" max="4355" width="9.42578125" style="239" customWidth="1"/>
    <col min="4356" max="4356" width="11.5703125" style="239" customWidth="1"/>
    <col min="4357" max="4357" width="11" style="239" customWidth="1"/>
    <col min="4358" max="4358" width="12" style="239" customWidth="1"/>
    <col min="4359" max="4359" width="13.42578125" style="239" customWidth="1"/>
    <col min="4360" max="4361" width="9.140625" style="239"/>
    <col min="4362" max="4362" width="18" style="239" bestFit="1" customWidth="1"/>
    <col min="4363" max="4363" width="9.140625" style="239"/>
    <col min="4364" max="4364" width="10.85546875" style="239" bestFit="1" customWidth="1"/>
    <col min="4365" max="4608" width="9.140625" style="239"/>
    <col min="4609" max="4609" width="5.140625" style="239" customWidth="1"/>
    <col min="4610" max="4610" width="21.140625" style="239" customWidth="1"/>
    <col min="4611" max="4611" width="9.42578125" style="239" customWidth="1"/>
    <col min="4612" max="4612" width="11.5703125" style="239" customWidth="1"/>
    <col min="4613" max="4613" width="11" style="239" customWidth="1"/>
    <col min="4614" max="4614" width="12" style="239" customWidth="1"/>
    <col min="4615" max="4615" width="13.42578125" style="239" customWidth="1"/>
    <col min="4616" max="4617" width="9.140625" style="239"/>
    <col min="4618" max="4618" width="18" style="239" bestFit="1" customWidth="1"/>
    <col min="4619" max="4619" width="9.140625" style="239"/>
    <col min="4620" max="4620" width="10.85546875" style="239" bestFit="1" customWidth="1"/>
    <col min="4621" max="4864" width="9.140625" style="239"/>
    <col min="4865" max="4865" width="5.140625" style="239" customWidth="1"/>
    <col min="4866" max="4866" width="21.140625" style="239" customWidth="1"/>
    <col min="4867" max="4867" width="9.42578125" style="239" customWidth="1"/>
    <col min="4868" max="4868" width="11.5703125" style="239" customWidth="1"/>
    <col min="4869" max="4869" width="11" style="239" customWidth="1"/>
    <col min="4870" max="4870" width="12" style="239" customWidth="1"/>
    <col min="4871" max="4871" width="13.42578125" style="239" customWidth="1"/>
    <col min="4872" max="4873" width="9.140625" style="239"/>
    <col min="4874" max="4874" width="18" style="239" bestFit="1" customWidth="1"/>
    <col min="4875" max="4875" width="9.140625" style="239"/>
    <col min="4876" max="4876" width="10.85546875" style="239" bestFit="1" customWidth="1"/>
    <col min="4877" max="5120" width="9.140625" style="239"/>
    <col min="5121" max="5121" width="5.140625" style="239" customWidth="1"/>
    <col min="5122" max="5122" width="21.140625" style="239" customWidth="1"/>
    <col min="5123" max="5123" width="9.42578125" style="239" customWidth="1"/>
    <col min="5124" max="5124" width="11.5703125" style="239" customWidth="1"/>
    <col min="5125" max="5125" width="11" style="239" customWidth="1"/>
    <col min="5126" max="5126" width="12" style="239" customWidth="1"/>
    <col min="5127" max="5127" width="13.42578125" style="239" customWidth="1"/>
    <col min="5128" max="5129" width="9.140625" style="239"/>
    <col min="5130" max="5130" width="18" style="239" bestFit="1" customWidth="1"/>
    <col min="5131" max="5131" width="9.140625" style="239"/>
    <col min="5132" max="5132" width="10.85546875" style="239" bestFit="1" customWidth="1"/>
    <col min="5133" max="5376" width="9.140625" style="239"/>
    <col min="5377" max="5377" width="5.140625" style="239" customWidth="1"/>
    <col min="5378" max="5378" width="21.140625" style="239" customWidth="1"/>
    <col min="5379" max="5379" width="9.42578125" style="239" customWidth="1"/>
    <col min="5380" max="5380" width="11.5703125" style="239" customWidth="1"/>
    <col min="5381" max="5381" width="11" style="239" customWidth="1"/>
    <col min="5382" max="5382" width="12" style="239" customWidth="1"/>
    <col min="5383" max="5383" width="13.42578125" style="239" customWidth="1"/>
    <col min="5384" max="5385" width="9.140625" style="239"/>
    <col min="5386" max="5386" width="18" style="239" bestFit="1" customWidth="1"/>
    <col min="5387" max="5387" width="9.140625" style="239"/>
    <col min="5388" max="5388" width="10.85546875" style="239" bestFit="1" customWidth="1"/>
    <col min="5389" max="5632" width="9.140625" style="239"/>
    <col min="5633" max="5633" width="5.140625" style="239" customWidth="1"/>
    <col min="5634" max="5634" width="21.140625" style="239" customWidth="1"/>
    <col min="5635" max="5635" width="9.42578125" style="239" customWidth="1"/>
    <col min="5636" max="5636" width="11.5703125" style="239" customWidth="1"/>
    <col min="5637" max="5637" width="11" style="239" customWidth="1"/>
    <col min="5638" max="5638" width="12" style="239" customWidth="1"/>
    <col min="5639" max="5639" width="13.42578125" style="239" customWidth="1"/>
    <col min="5640" max="5641" width="9.140625" style="239"/>
    <col min="5642" max="5642" width="18" style="239" bestFit="1" customWidth="1"/>
    <col min="5643" max="5643" width="9.140625" style="239"/>
    <col min="5644" max="5644" width="10.85546875" style="239" bestFit="1" customWidth="1"/>
    <col min="5645" max="5888" width="9.140625" style="239"/>
    <col min="5889" max="5889" width="5.140625" style="239" customWidth="1"/>
    <col min="5890" max="5890" width="21.140625" style="239" customWidth="1"/>
    <col min="5891" max="5891" width="9.42578125" style="239" customWidth="1"/>
    <col min="5892" max="5892" width="11.5703125" style="239" customWidth="1"/>
    <col min="5893" max="5893" width="11" style="239" customWidth="1"/>
    <col min="5894" max="5894" width="12" style="239" customWidth="1"/>
    <col min="5895" max="5895" width="13.42578125" style="239" customWidth="1"/>
    <col min="5896" max="5897" width="9.140625" style="239"/>
    <col min="5898" max="5898" width="18" style="239" bestFit="1" customWidth="1"/>
    <col min="5899" max="5899" width="9.140625" style="239"/>
    <col min="5900" max="5900" width="10.85546875" style="239" bestFit="1" customWidth="1"/>
    <col min="5901" max="6144" width="9.140625" style="239"/>
    <col min="6145" max="6145" width="5.140625" style="239" customWidth="1"/>
    <col min="6146" max="6146" width="21.140625" style="239" customWidth="1"/>
    <col min="6147" max="6147" width="9.42578125" style="239" customWidth="1"/>
    <col min="6148" max="6148" width="11.5703125" style="239" customWidth="1"/>
    <col min="6149" max="6149" width="11" style="239" customWidth="1"/>
    <col min="6150" max="6150" width="12" style="239" customWidth="1"/>
    <col min="6151" max="6151" width="13.42578125" style="239" customWidth="1"/>
    <col min="6152" max="6153" width="9.140625" style="239"/>
    <col min="6154" max="6154" width="18" style="239" bestFit="1" customWidth="1"/>
    <col min="6155" max="6155" width="9.140625" style="239"/>
    <col min="6156" max="6156" width="10.85546875" style="239" bestFit="1" customWidth="1"/>
    <col min="6157" max="6400" width="9.140625" style="239"/>
    <col min="6401" max="6401" width="5.140625" style="239" customWidth="1"/>
    <col min="6402" max="6402" width="21.140625" style="239" customWidth="1"/>
    <col min="6403" max="6403" width="9.42578125" style="239" customWidth="1"/>
    <col min="6404" max="6404" width="11.5703125" style="239" customWidth="1"/>
    <col min="6405" max="6405" width="11" style="239" customWidth="1"/>
    <col min="6406" max="6406" width="12" style="239" customWidth="1"/>
    <col min="6407" max="6407" width="13.42578125" style="239" customWidth="1"/>
    <col min="6408" max="6409" width="9.140625" style="239"/>
    <col min="6410" max="6410" width="18" style="239" bestFit="1" customWidth="1"/>
    <col min="6411" max="6411" width="9.140625" style="239"/>
    <col min="6412" max="6412" width="10.85546875" style="239" bestFit="1" customWidth="1"/>
    <col min="6413" max="6656" width="9.140625" style="239"/>
    <col min="6657" max="6657" width="5.140625" style="239" customWidth="1"/>
    <col min="6658" max="6658" width="21.140625" style="239" customWidth="1"/>
    <col min="6659" max="6659" width="9.42578125" style="239" customWidth="1"/>
    <col min="6660" max="6660" width="11.5703125" style="239" customWidth="1"/>
    <col min="6661" max="6661" width="11" style="239" customWidth="1"/>
    <col min="6662" max="6662" width="12" style="239" customWidth="1"/>
    <col min="6663" max="6663" width="13.42578125" style="239" customWidth="1"/>
    <col min="6664" max="6665" width="9.140625" style="239"/>
    <col min="6666" max="6666" width="18" style="239" bestFit="1" customWidth="1"/>
    <col min="6667" max="6667" width="9.140625" style="239"/>
    <col min="6668" max="6668" width="10.85546875" style="239" bestFit="1" customWidth="1"/>
    <col min="6669" max="6912" width="9.140625" style="239"/>
    <col min="6913" max="6913" width="5.140625" style="239" customWidth="1"/>
    <col min="6914" max="6914" width="21.140625" style="239" customWidth="1"/>
    <col min="6915" max="6915" width="9.42578125" style="239" customWidth="1"/>
    <col min="6916" max="6916" width="11.5703125" style="239" customWidth="1"/>
    <col min="6917" max="6917" width="11" style="239" customWidth="1"/>
    <col min="6918" max="6918" width="12" style="239" customWidth="1"/>
    <col min="6919" max="6919" width="13.42578125" style="239" customWidth="1"/>
    <col min="6920" max="6921" width="9.140625" style="239"/>
    <col min="6922" max="6922" width="18" style="239" bestFit="1" customWidth="1"/>
    <col min="6923" max="6923" width="9.140625" style="239"/>
    <col min="6924" max="6924" width="10.85546875" style="239" bestFit="1" customWidth="1"/>
    <col min="6925" max="7168" width="9.140625" style="239"/>
    <col min="7169" max="7169" width="5.140625" style="239" customWidth="1"/>
    <col min="7170" max="7170" width="21.140625" style="239" customWidth="1"/>
    <col min="7171" max="7171" width="9.42578125" style="239" customWidth="1"/>
    <col min="7172" max="7172" width="11.5703125" style="239" customWidth="1"/>
    <col min="7173" max="7173" width="11" style="239" customWidth="1"/>
    <col min="7174" max="7174" width="12" style="239" customWidth="1"/>
    <col min="7175" max="7175" width="13.42578125" style="239" customWidth="1"/>
    <col min="7176" max="7177" width="9.140625" style="239"/>
    <col min="7178" max="7178" width="18" style="239" bestFit="1" customWidth="1"/>
    <col min="7179" max="7179" width="9.140625" style="239"/>
    <col min="7180" max="7180" width="10.85546875" style="239" bestFit="1" customWidth="1"/>
    <col min="7181" max="7424" width="9.140625" style="239"/>
    <col min="7425" max="7425" width="5.140625" style="239" customWidth="1"/>
    <col min="7426" max="7426" width="21.140625" style="239" customWidth="1"/>
    <col min="7427" max="7427" width="9.42578125" style="239" customWidth="1"/>
    <col min="7428" max="7428" width="11.5703125" style="239" customWidth="1"/>
    <col min="7429" max="7429" width="11" style="239" customWidth="1"/>
    <col min="7430" max="7430" width="12" style="239" customWidth="1"/>
    <col min="7431" max="7431" width="13.42578125" style="239" customWidth="1"/>
    <col min="7432" max="7433" width="9.140625" style="239"/>
    <col min="7434" max="7434" width="18" style="239" bestFit="1" customWidth="1"/>
    <col min="7435" max="7435" width="9.140625" style="239"/>
    <col min="7436" max="7436" width="10.85546875" style="239" bestFit="1" customWidth="1"/>
    <col min="7437" max="7680" width="9.140625" style="239"/>
    <col min="7681" max="7681" width="5.140625" style="239" customWidth="1"/>
    <col min="7682" max="7682" width="21.140625" style="239" customWidth="1"/>
    <col min="7683" max="7683" width="9.42578125" style="239" customWidth="1"/>
    <col min="7684" max="7684" width="11.5703125" style="239" customWidth="1"/>
    <col min="7685" max="7685" width="11" style="239" customWidth="1"/>
    <col min="7686" max="7686" width="12" style="239" customWidth="1"/>
    <col min="7687" max="7687" width="13.42578125" style="239" customWidth="1"/>
    <col min="7688" max="7689" width="9.140625" style="239"/>
    <col min="7690" max="7690" width="18" style="239" bestFit="1" customWidth="1"/>
    <col min="7691" max="7691" width="9.140625" style="239"/>
    <col min="7692" max="7692" width="10.85546875" style="239" bestFit="1" customWidth="1"/>
    <col min="7693" max="7936" width="9.140625" style="239"/>
    <col min="7937" max="7937" width="5.140625" style="239" customWidth="1"/>
    <col min="7938" max="7938" width="21.140625" style="239" customWidth="1"/>
    <col min="7939" max="7939" width="9.42578125" style="239" customWidth="1"/>
    <col min="7940" max="7940" width="11.5703125" style="239" customWidth="1"/>
    <col min="7941" max="7941" width="11" style="239" customWidth="1"/>
    <col min="7942" max="7942" width="12" style="239" customWidth="1"/>
    <col min="7943" max="7943" width="13.42578125" style="239" customWidth="1"/>
    <col min="7944" max="7945" width="9.140625" style="239"/>
    <col min="7946" max="7946" width="18" style="239" bestFit="1" customWidth="1"/>
    <col min="7947" max="7947" width="9.140625" style="239"/>
    <col min="7948" max="7948" width="10.85546875" style="239" bestFit="1" customWidth="1"/>
    <col min="7949" max="8192" width="9.140625" style="239"/>
    <col min="8193" max="8193" width="5.140625" style="239" customWidth="1"/>
    <col min="8194" max="8194" width="21.140625" style="239" customWidth="1"/>
    <col min="8195" max="8195" width="9.42578125" style="239" customWidth="1"/>
    <col min="8196" max="8196" width="11.5703125" style="239" customWidth="1"/>
    <col min="8197" max="8197" width="11" style="239" customWidth="1"/>
    <col min="8198" max="8198" width="12" style="239" customWidth="1"/>
    <col min="8199" max="8199" width="13.42578125" style="239" customWidth="1"/>
    <col min="8200" max="8201" width="9.140625" style="239"/>
    <col min="8202" max="8202" width="18" style="239" bestFit="1" customWidth="1"/>
    <col min="8203" max="8203" width="9.140625" style="239"/>
    <col min="8204" max="8204" width="10.85546875" style="239" bestFit="1" customWidth="1"/>
    <col min="8205" max="8448" width="9.140625" style="239"/>
    <col min="8449" max="8449" width="5.140625" style="239" customWidth="1"/>
    <col min="8450" max="8450" width="21.140625" style="239" customWidth="1"/>
    <col min="8451" max="8451" width="9.42578125" style="239" customWidth="1"/>
    <col min="8452" max="8452" width="11.5703125" style="239" customWidth="1"/>
    <col min="8453" max="8453" width="11" style="239" customWidth="1"/>
    <col min="8454" max="8454" width="12" style="239" customWidth="1"/>
    <col min="8455" max="8455" width="13.42578125" style="239" customWidth="1"/>
    <col min="8456" max="8457" width="9.140625" style="239"/>
    <col min="8458" max="8458" width="18" style="239" bestFit="1" customWidth="1"/>
    <col min="8459" max="8459" width="9.140625" style="239"/>
    <col min="8460" max="8460" width="10.85546875" style="239" bestFit="1" customWidth="1"/>
    <col min="8461" max="8704" width="9.140625" style="239"/>
    <col min="8705" max="8705" width="5.140625" style="239" customWidth="1"/>
    <col min="8706" max="8706" width="21.140625" style="239" customWidth="1"/>
    <col min="8707" max="8707" width="9.42578125" style="239" customWidth="1"/>
    <col min="8708" max="8708" width="11.5703125" style="239" customWidth="1"/>
    <col min="8709" max="8709" width="11" style="239" customWidth="1"/>
    <col min="8710" max="8710" width="12" style="239" customWidth="1"/>
    <col min="8711" max="8711" width="13.42578125" style="239" customWidth="1"/>
    <col min="8712" max="8713" width="9.140625" style="239"/>
    <col min="8714" max="8714" width="18" style="239" bestFit="1" customWidth="1"/>
    <col min="8715" max="8715" width="9.140625" style="239"/>
    <col min="8716" max="8716" width="10.85546875" style="239" bestFit="1" customWidth="1"/>
    <col min="8717" max="8960" width="9.140625" style="239"/>
    <col min="8961" max="8961" width="5.140625" style="239" customWidth="1"/>
    <col min="8962" max="8962" width="21.140625" style="239" customWidth="1"/>
    <col min="8963" max="8963" width="9.42578125" style="239" customWidth="1"/>
    <col min="8964" max="8964" width="11.5703125" style="239" customWidth="1"/>
    <col min="8965" max="8965" width="11" style="239" customWidth="1"/>
    <col min="8966" max="8966" width="12" style="239" customWidth="1"/>
    <col min="8967" max="8967" width="13.42578125" style="239" customWidth="1"/>
    <col min="8968" max="8969" width="9.140625" style="239"/>
    <col min="8970" max="8970" width="18" style="239" bestFit="1" customWidth="1"/>
    <col min="8971" max="8971" width="9.140625" style="239"/>
    <col min="8972" max="8972" width="10.85546875" style="239" bestFit="1" customWidth="1"/>
    <col min="8973" max="9216" width="9.140625" style="239"/>
    <col min="9217" max="9217" width="5.140625" style="239" customWidth="1"/>
    <col min="9218" max="9218" width="21.140625" style="239" customWidth="1"/>
    <col min="9219" max="9219" width="9.42578125" style="239" customWidth="1"/>
    <col min="9220" max="9220" width="11.5703125" style="239" customWidth="1"/>
    <col min="9221" max="9221" width="11" style="239" customWidth="1"/>
    <col min="9222" max="9222" width="12" style="239" customWidth="1"/>
    <col min="9223" max="9223" width="13.42578125" style="239" customWidth="1"/>
    <col min="9224" max="9225" width="9.140625" style="239"/>
    <col min="9226" max="9226" width="18" style="239" bestFit="1" customWidth="1"/>
    <col min="9227" max="9227" width="9.140625" style="239"/>
    <col min="9228" max="9228" width="10.85546875" style="239" bestFit="1" customWidth="1"/>
    <col min="9229" max="9472" width="9.140625" style="239"/>
    <col min="9473" max="9473" width="5.140625" style="239" customWidth="1"/>
    <col min="9474" max="9474" width="21.140625" style="239" customWidth="1"/>
    <col min="9475" max="9475" width="9.42578125" style="239" customWidth="1"/>
    <col min="9476" max="9476" width="11.5703125" style="239" customWidth="1"/>
    <col min="9477" max="9477" width="11" style="239" customWidth="1"/>
    <col min="9478" max="9478" width="12" style="239" customWidth="1"/>
    <col min="9479" max="9479" width="13.42578125" style="239" customWidth="1"/>
    <col min="9480" max="9481" width="9.140625" style="239"/>
    <col min="9482" max="9482" width="18" style="239" bestFit="1" customWidth="1"/>
    <col min="9483" max="9483" width="9.140625" style="239"/>
    <col min="9484" max="9484" width="10.85546875" style="239" bestFit="1" customWidth="1"/>
    <col min="9485" max="9728" width="9.140625" style="239"/>
    <col min="9729" max="9729" width="5.140625" style="239" customWidth="1"/>
    <col min="9730" max="9730" width="21.140625" style="239" customWidth="1"/>
    <col min="9731" max="9731" width="9.42578125" style="239" customWidth="1"/>
    <col min="9732" max="9732" width="11.5703125" style="239" customWidth="1"/>
    <col min="9733" max="9733" width="11" style="239" customWidth="1"/>
    <col min="9734" max="9734" width="12" style="239" customWidth="1"/>
    <col min="9735" max="9735" width="13.42578125" style="239" customWidth="1"/>
    <col min="9736" max="9737" width="9.140625" style="239"/>
    <col min="9738" max="9738" width="18" style="239" bestFit="1" customWidth="1"/>
    <col min="9739" max="9739" width="9.140625" style="239"/>
    <col min="9740" max="9740" width="10.85546875" style="239" bestFit="1" customWidth="1"/>
    <col min="9741" max="9984" width="9.140625" style="239"/>
    <col min="9985" max="9985" width="5.140625" style="239" customWidth="1"/>
    <col min="9986" max="9986" width="21.140625" style="239" customWidth="1"/>
    <col min="9987" max="9987" width="9.42578125" style="239" customWidth="1"/>
    <col min="9988" max="9988" width="11.5703125" style="239" customWidth="1"/>
    <col min="9989" max="9989" width="11" style="239" customWidth="1"/>
    <col min="9990" max="9990" width="12" style="239" customWidth="1"/>
    <col min="9991" max="9991" width="13.42578125" style="239" customWidth="1"/>
    <col min="9992" max="9993" width="9.140625" style="239"/>
    <col min="9994" max="9994" width="18" style="239" bestFit="1" customWidth="1"/>
    <col min="9995" max="9995" width="9.140625" style="239"/>
    <col min="9996" max="9996" width="10.85546875" style="239" bestFit="1" customWidth="1"/>
    <col min="9997" max="10240" width="9.140625" style="239"/>
    <col min="10241" max="10241" width="5.140625" style="239" customWidth="1"/>
    <col min="10242" max="10242" width="21.140625" style="239" customWidth="1"/>
    <col min="10243" max="10243" width="9.42578125" style="239" customWidth="1"/>
    <col min="10244" max="10244" width="11.5703125" style="239" customWidth="1"/>
    <col min="10245" max="10245" width="11" style="239" customWidth="1"/>
    <col min="10246" max="10246" width="12" style="239" customWidth="1"/>
    <col min="10247" max="10247" width="13.42578125" style="239" customWidth="1"/>
    <col min="10248" max="10249" width="9.140625" style="239"/>
    <col min="10250" max="10250" width="18" style="239" bestFit="1" customWidth="1"/>
    <col min="10251" max="10251" width="9.140625" style="239"/>
    <col min="10252" max="10252" width="10.85546875" style="239" bestFit="1" customWidth="1"/>
    <col min="10253" max="10496" width="9.140625" style="239"/>
    <col min="10497" max="10497" width="5.140625" style="239" customWidth="1"/>
    <col min="10498" max="10498" width="21.140625" style="239" customWidth="1"/>
    <col min="10499" max="10499" width="9.42578125" style="239" customWidth="1"/>
    <col min="10500" max="10500" width="11.5703125" style="239" customWidth="1"/>
    <col min="10501" max="10501" width="11" style="239" customWidth="1"/>
    <col min="10502" max="10502" width="12" style="239" customWidth="1"/>
    <col min="10503" max="10503" width="13.42578125" style="239" customWidth="1"/>
    <col min="10504" max="10505" width="9.140625" style="239"/>
    <col min="10506" max="10506" width="18" style="239" bestFit="1" customWidth="1"/>
    <col min="10507" max="10507" width="9.140625" style="239"/>
    <col min="10508" max="10508" width="10.85546875" style="239" bestFit="1" customWidth="1"/>
    <col min="10509" max="10752" width="9.140625" style="239"/>
    <col min="10753" max="10753" width="5.140625" style="239" customWidth="1"/>
    <col min="10754" max="10754" width="21.140625" style="239" customWidth="1"/>
    <col min="10755" max="10755" width="9.42578125" style="239" customWidth="1"/>
    <col min="10756" max="10756" width="11.5703125" style="239" customWidth="1"/>
    <col min="10757" max="10757" width="11" style="239" customWidth="1"/>
    <col min="10758" max="10758" width="12" style="239" customWidth="1"/>
    <col min="10759" max="10759" width="13.42578125" style="239" customWidth="1"/>
    <col min="10760" max="10761" width="9.140625" style="239"/>
    <col min="10762" max="10762" width="18" style="239" bestFit="1" customWidth="1"/>
    <col min="10763" max="10763" width="9.140625" style="239"/>
    <col min="10764" max="10764" width="10.85546875" style="239" bestFit="1" customWidth="1"/>
    <col min="10765" max="11008" width="9.140625" style="239"/>
    <col min="11009" max="11009" width="5.140625" style="239" customWidth="1"/>
    <col min="11010" max="11010" width="21.140625" style="239" customWidth="1"/>
    <col min="11011" max="11011" width="9.42578125" style="239" customWidth="1"/>
    <col min="11012" max="11012" width="11.5703125" style="239" customWidth="1"/>
    <col min="11013" max="11013" width="11" style="239" customWidth="1"/>
    <col min="11014" max="11014" width="12" style="239" customWidth="1"/>
    <col min="11015" max="11015" width="13.42578125" style="239" customWidth="1"/>
    <col min="11016" max="11017" width="9.140625" style="239"/>
    <col min="11018" max="11018" width="18" style="239" bestFit="1" customWidth="1"/>
    <col min="11019" max="11019" width="9.140625" style="239"/>
    <col min="11020" max="11020" width="10.85546875" style="239" bestFit="1" customWidth="1"/>
    <col min="11021" max="11264" width="9.140625" style="239"/>
    <col min="11265" max="11265" width="5.140625" style="239" customWidth="1"/>
    <col min="11266" max="11266" width="21.140625" style="239" customWidth="1"/>
    <col min="11267" max="11267" width="9.42578125" style="239" customWidth="1"/>
    <col min="11268" max="11268" width="11.5703125" style="239" customWidth="1"/>
    <col min="11269" max="11269" width="11" style="239" customWidth="1"/>
    <col min="11270" max="11270" width="12" style="239" customWidth="1"/>
    <col min="11271" max="11271" width="13.42578125" style="239" customWidth="1"/>
    <col min="11272" max="11273" width="9.140625" style="239"/>
    <col min="11274" max="11274" width="18" style="239" bestFit="1" customWidth="1"/>
    <col min="11275" max="11275" width="9.140625" style="239"/>
    <col min="11276" max="11276" width="10.85546875" style="239" bestFit="1" customWidth="1"/>
    <col min="11277" max="11520" width="9.140625" style="239"/>
    <col min="11521" max="11521" width="5.140625" style="239" customWidth="1"/>
    <col min="11522" max="11522" width="21.140625" style="239" customWidth="1"/>
    <col min="11523" max="11523" width="9.42578125" style="239" customWidth="1"/>
    <col min="11524" max="11524" width="11.5703125" style="239" customWidth="1"/>
    <col min="11525" max="11525" width="11" style="239" customWidth="1"/>
    <col min="11526" max="11526" width="12" style="239" customWidth="1"/>
    <col min="11527" max="11527" width="13.42578125" style="239" customWidth="1"/>
    <col min="11528" max="11529" width="9.140625" style="239"/>
    <col min="11530" max="11530" width="18" style="239" bestFit="1" customWidth="1"/>
    <col min="11531" max="11531" width="9.140625" style="239"/>
    <col min="11532" max="11532" width="10.85546875" style="239" bestFit="1" customWidth="1"/>
    <col min="11533" max="11776" width="9.140625" style="239"/>
    <col min="11777" max="11777" width="5.140625" style="239" customWidth="1"/>
    <col min="11778" max="11778" width="21.140625" style="239" customWidth="1"/>
    <col min="11779" max="11779" width="9.42578125" style="239" customWidth="1"/>
    <col min="11780" max="11780" width="11.5703125" style="239" customWidth="1"/>
    <col min="11781" max="11781" width="11" style="239" customWidth="1"/>
    <col min="11782" max="11782" width="12" style="239" customWidth="1"/>
    <col min="11783" max="11783" width="13.42578125" style="239" customWidth="1"/>
    <col min="11784" max="11785" width="9.140625" style="239"/>
    <col min="11786" max="11786" width="18" style="239" bestFit="1" customWidth="1"/>
    <col min="11787" max="11787" width="9.140625" style="239"/>
    <col min="11788" max="11788" width="10.85546875" style="239" bestFit="1" customWidth="1"/>
    <col min="11789" max="12032" width="9.140625" style="239"/>
    <col min="12033" max="12033" width="5.140625" style="239" customWidth="1"/>
    <col min="12034" max="12034" width="21.140625" style="239" customWidth="1"/>
    <col min="12035" max="12035" width="9.42578125" style="239" customWidth="1"/>
    <col min="12036" max="12036" width="11.5703125" style="239" customWidth="1"/>
    <col min="12037" max="12037" width="11" style="239" customWidth="1"/>
    <col min="12038" max="12038" width="12" style="239" customWidth="1"/>
    <col min="12039" max="12039" width="13.42578125" style="239" customWidth="1"/>
    <col min="12040" max="12041" width="9.140625" style="239"/>
    <col min="12042" max="12042" width="18" style="239" bestFit="1" customWidth="1"/>
    <col min="12043" max="12043" width="9.140625" style="239"/>
    <col min="12044" max="12044" width="10.85546875" style="239" bestFit="1" customWidth="1"/>
    <col min="12045" max="12288" width="9.140625" style="239"/>
    <col min="12289" max="12289" width="5.140625" style="239" customWidth="1"/>
    <col min="12290" max="12290" width="21.140625" style="239" customWidth="1"/>
    <col min="12291" max="12291" width="9.42578125" style="239" customWidth="1"/>
    <col min="12292" max="12292" width="11.5703125" style="239" customWidth="1"/>
    <col min="12293" max="12293" width="11" style="239" customWidth="1"/>
    <col min="12294" max="12294" width="12" style="239" customWidth="1"/>
    <col min="12295" max="12295" width="13.42578125" style="239" customWidth="1"/>
    <col min="12296" max="12297" width="9.140625" style="239"/>
    <col min="12298" max="12298" width="18" style="239" bestFit="1" customWidth="1"/>
    <col min="12299" max="12299" width="9.140625" style="239"/>
    <col min="12300" max="12300" width="10.85546875" style="239" bestFit="1" customWidth="1"/>
    <col min="12301" max="12544" width="9.140625" style="239"/>
    <col min="12545" max="12545" width="5.140625" style="239" customWidth="1"/>
    <col min="12546" max="12546" width="21.140625" style="239" customWidth="1"/>
    <col min="12547" max="12547" width="9.42578125" style="239" customWidth="1"/>
    <col min="12548" max="12548" width="11.5703125" style="239" customWidth="1"/>
    <col min="12549" max="12549" width="11" style="239" customWidth="1"/>
    <col min="12550" max="12550" width="12" style="239" customWidth="1"/>
    <col min="12551" max="12551" width="13.42578125" style="239" customWidth="1"/>
    <col min="12552" max="12553" width="9.140625" style="239"/>
    <col min="12554" max="12554" width="18" style="239" bestFit="1" customWidth="1"/>
    <col min="12555" max="12555" width="9.140625" style="239"/>
    <col min="12556" max="12556" width="10.85546875" style="239" bestFit="1" customWidth="1"/>
    <col min="12557" max="12800" width="9.140625" style="239"/>
    <col min="12801" max="12801" width="5.140625" style="239" customWidth="1"/>
    <col min="12802" max="12802" width="21.140625" style="239" customWidth="1"/>
    <col min="12803" max="12803" width="9.42578125" style="239" customWidth="1"/>
    <col min="12804" max="12804" width="11.5703125" style="239" customWidth="1"/>
    <col min="12805" max="12805" width="11" style="239" customWidth="1"/>
    <col min="12806" max="12806" width="12" style="239" customWidth="1"/>
    <col min="12807" max="12807" width="13.42578125" style="239" customWidth="1"/>
    <col min="12808" max="12809" width="9.140625" style="239"/>
    <col min="12810" max="12810" width="18" style="239" bestFit="1" customWidth="1"/>
    <col min="12811" max="12811" width="9.140625" style="239"/>
    <col min="12812" max="12812" width="10.85546875" style="239" bestFit="1" customWidth="1"/>
    <col min="12813" max="13056" width="9.140625" style="239"/>
    <col min="13057" max="13057" width="5.140625" style="239" customWidth="1"/>
    <col min="13058" max="13058" width="21.140625" style="239" customWidth="1"/>
    <col min="13059" max="13059" width="9.42578125" style="239" customWidth="1"/>
    <col min="13060" max="13060" width="11.5703125" style="239" customWidth="1"/>
    <col min="13061" max="13061" width="11" style="239" customWidth="1"/>
    <col min="13062" max="13062" width="12" style="239" customWidth="1"/>
    <col min="13063" max="13063" width="13.42578125" style="239" customWidth="1"/>
    <col min="13064" max="13065" width="9.140625" style="239"/>
    <col min="13066" max="13066" width="18" style="239" bestFit="1" customWidth="1"/>
    <col min="13067" max="13067" width="9.140625" style="239"/>
    <col min="13068" max="13068" width="10.85546875" style="239" bestFit="1" customWidth="1"/>
    <col min="13069" max="13312" width="9.140625" style="239"/>
    <col min="13313" max="13313" width="5.140625" style="239" customWidth="1"/>
    <col min="13314" max="13314" width="21.140625" style="239" customWidth="1"/>
    <col min="13315" max="13315" width="9.42578125" style="239" customWidth="1"/>
    <col min="13316" max="13316" width="11.5703125" style="239" customWidth="1"/>
    <col min="13317" max="13317" width="11" style="239" customWidth="1"/>
    <col min="13318" max="13318" width="12" style="239" customWidth="1"/>
    <col min="13319" max="13319" width="13.42578125" style="239" customWidth="1"/>
    <col min="13320" max="13321" width="9.140625" style="239"/>
    <col min="13322" max="13322" width="18" style="239" bestFit="1" customWidth="1"/>
    <col min="13323" max="13323" width="9.140625" style="239"/>
    <col min="13324" max="13324" width="10.85546875" style="239" bestFit="1" customWidth="1"/>
    <col min="13325" max="13568" width="9.140625" style="239"/>
    <col min="13569" max="13569" width="5.140625" style="239" customWidth="1"/>
    <col min="13570" max="13570" width="21.140625" style="239" customWidth="1"/>
    <col min="13571" max="13571" width="9.42578125" style="239" customWidth="1"/>
    <col min="13572" max="13572" width="11.5703125" style="239" customWidth="1"/>
    <col min="13573" max="13573" width="11" style="239" customWidth="1"/>
    <col min="13574" max="13574" width="12" style="239" customWidth="1"/>
    <col min="13575" max="13575" width="13.42578125" style="239" customWidth="1"/>
    <col min="13576" max="13577" width="9.140625" style="239"/>
    <col min="13578" max="13578" width="18" style="239" bestFit="1" customWidth="1"/>
    <col min="13579" max="13579" width="9.140625" style="239"/>
    <col min="13580" max="13580" width="10.85546875" style="239" bestFit="1" customWidth="1"/>
    <col min="13581" max="13824" width="9.140625" style="239"/>
    <col min="13825" max="13825" width="5.140625" style="239" customWidth="1"/>
    <col min="13826" max="13826" width="21.140625" style="239" customWidth="1"/>
    <col min="13827" max="13827" width="9.42578125" style="239" customWidth="1"/>
    <col min="13828" max="13828" width="11.5703125" style="239" customWidth="1"/>
    <col min="13829" max="13829" width="11" style="239" customWidth="1"/>
    <col min="13830" max="13830" width="12" style="239" customWidth="1"/>
    <col min="13831" max="13831" width="13.42578125" style="239" customWidth="1"/>
    <col min="13832" max="13833" width="9.140625" style="239"/>
    <col min="13834" max="13834" width="18" style="239" bestFit="1" customWidth="1"/>
    <col min="13835" max="13835" width="9.140625" style="239"/>
    <col min="13836" max="13836" width="10.85546875" style="239" bestFit="1" customWidth="1"/>
    <col min="13837" max="14080" width="9.140625" style="239"/>
    <col min="14081" max="14081" width="5.140625" style="239" customWidth="1"/>
    <col min="14082" max="14082" width="21.140625" style="239" customWidth="1"/>
    <col min="14083" max="14083" width="9.42578125" style="239" customWidth="1"/>
    <col min="14084" max="14084" width="11.5703125" style="239" customWidth="1"/>
    <col min="14085" max="14085" width="11" style="239" customWidth="1"/>
    <col min="14086" max="14086" width="12" style="239" customWidth="1"/>
    <col min="14087" max="14087" width="13.42578125" style="239" customWidth="1"/>
    <col min="14088" max="14089" width="9.140625" style="239"/>
    <col min="14090" max="14090" width="18" style="239" bestFit="1" customWidth="1"/>
    <col min="14091" max="14091" width="9.140625" style="239"/>
    <col min="14092" max="14092" width="10.85546875" style="239" bestFit="1" customWidth="1"/>
    <col min="14093" max="14336" width="9.140625" style="239"/>
    <col min="14337" max="14337" width="5.140625" style="239" customWidth="1"/>
    <col min="14338" max="14338" width="21.140625" style="239" customWidth="1"/>
    <col min="14339" max="14339" width="9.42578125" style="239" customWidth="1"/>
    <col min="14340" max="14340" width="11.5703125" style="239" customWidth="1"/>
    <col min="14341" max="14341" width="11" style="239" customWidth="1"/>
    <col min="14342" max="14342" width="12" style="239" customWidth="1"/>
    <col min="14343" max="14343" width="13.42578125" style="239" customWidth="1"/>
    <col min="14344" max="14345" width="9.140625" style="239"/>
    <col min="14346" max="14346" width="18" style="239" bestFit="1" customWidth="1"/>
    <col min="14347" max="14347" width="9.140625" style="239"/>
    <col min="14348" max="14348" width="10.85546875" style="239" bestFit="1" customWidth="1"/>
    <col min="14349" max="14592" width="9.140625" style="239"/>
    <col min="14593" max="14593" width="5.140625" style="239" customWidth="1"/>
    <col min="14594" max="14594" width="21.140625" style="239" customWidth="1"/>
    <col min="14595" max="14595" width="9.42578125" style="239" customWidth="1"/>
    <col min="14596" max="14596" width="11.5703125" style="239" customWidth="1"/>
    <col min="14597" max="14597" width="11" style="239" customWidth="1"/>
    <col min="14598" max="14598" width="12" style="239" customWidth="1"/>
    <col min="14599" max="14599" width="13.42578125" style="239" customWidth="1"/>
    <col min="14600" max="14601" width="9.140625" style="239"/>
    <col min="14602" max="14602" width="18" style="239" bestFit="1" customWidth="1"/>
    <col min="14603" max="14603" width="9.140625" style="239"/>
    <col min="14604" max="14604" width="10.85546875" style="239" bestFit="1" customWidth="1"/>
    <col min="14605" max="14848" width="9.140625" style="239"/>
    <col min="14849" max="14849" width="5.140625" style="239" customWidth="1"/>
    <col min="14850" max="14850" width="21.140625" style="239" customWidth="1"/>
    <col min="14851" max="14851" width="9.42578125" style="239" customWidth="1"/>
    <col min="14852" max="14852" width="11.5703125" style="239" customWidth="1"/>
    <col min="14853" max="14853" width="11" style="239" customWidth="1"/>
    <col min="14854" max="14854" width="12" style="239" customWidth="1"/>
    <col min="14855" max="14855" width="13.42578125" style="239" customWidth="1"/>
    <col min="14856" max="14857" width="9.140625" style="239"/>
    <col min="14858" max="14858" width="18" style="239" bestFit="1" customWidth="1"/>
    <col min="14859" max="14859" width="9.140625" style="239"/>
    <col min="14860" max="14860" width="10.85546875" style="239" bestFit="1" customWidth="1"/>
    <col min="14861" max="15104" width="9.140625" style="239"/>
    <col min="15105" max="15105" width="5.140625" style="239" customWidth="1"/>
    <col min="15106" max="15106" width="21.140625" style="239" customWidth="1"/>
    <col min="15107" max="15107" width="9.42578125" style="239" customWidth="1"/>
    <col min="15108" max="15108" width="11.5703125" style="239" customWidth="1"/>
    <col min="15109" max="15109" width="11" style="239" customWidth="1"/>
    <col min="15110" max="15110" width="12" style="239" customWidth="1"/>
    <col min="15111" max="15111" width="13.42578125" style="239" customWidth="1"/>
    <col min="15112" max="15113" width="9.140625" style="239"/>
    <col min="15114" max="15114" width="18" style="239" bestFit="1" customWidth="1"/>
    <col min="15115" max="15115" width="9.140625" style="239"/>
    <col min="15116" max="15116" width="10.85546875" style="239" bestFit="1" customWidth="1"/>
    <col min="15117" max="15360" width="9.140625" style="239"/>
    <col min="15361" max="15361" width="5.140625" style="239" customWidth="1"/>
    <col min="15362" max="15362" width="21.140625" style="239" customWidth="1"/>
    <col min="15363" max="15363" width="9.42578125" style="239" customWidth="1"/>
    <col min="15364" max="15364" width="11.5703125" style="239" customWidth="1"/>
    <col min="15365" max="15365" width="11" style="239" customWidth="1"/>
    <col min="15366" max="15366" width="12" style="239" customWidth="1"/>
    <col min="15367" max="15367" width="13.42578125" style="239" customWidth="1"/>
    <col min="15368" max="15369" width="9.140625" style="239"/>
    <col min="15370" max="15370" width="18" style="239" bestFit="1" customWidth="1"/>
    <col min="15371" max="15371" width="9.140625" style="239"/>
    <col min="15372" max="15372" width="10.85546875" style="239" bestFit="1" customWidth="1"/>
    <col min="15373" max="15616" width="9.140625" style="239"/>
    <col min="15617" max="15617" width="5.140625" style="239" customWidth="1"/>
    <col min="15618" max="15618" width="21.140625" style="239" customWidth="1"/>
    <col min="15619" max="15619" width="9.42578125" style="239" customWidth="1"/>
    <col min="15620" max="15620" width="11.5703125" style="239" customWidth="1"/>
    <col min="15621" max="15621" width="11" style="239" customWidth="1"/>
    <col min="15622" max="15622" width="12" style="239" customWidth="1"/>
    <col min="15623" max="15623" width="13.42578125" style="239" customWidth="1"/>
    <col min="15624" max="15625" width="9.140625" style="239"/>
    <col min="15626" max="15626" width="18" style="239" bestFit="1" customWidth="1"/>
    <col min="15627" max="15627" width="9.140625" style="239"/>
    <col min="15628" max="15628" width="10.85546875" style="239" bestFit="1" customWidth="1"/>
    <col min="15629" max="15872" width="9.140625" style="239"/>
    <col min="15873" max="15873" width="5.140625" style="239" customWidth="1"/>
    <col min="15874" max="15874" width="21.140625" style="239" customWidth="1"/>
    <col min="15875" max="15875" width="9.42578125" style="239" customWidth="1"/>
    <col min="15876" max="15876" width="11.5703125" style="239" customWidth="1"/>
    <col min="15877" max="15877" width="11" style="239" customWidth="1"/>
    <col min="15878" max="15878" width="12" style="239" customWidth="1"/>
    <col min="15879" max="15879" width="13.42578125" style="239" customWidth="1"/>
    <col min="15880" max="15881" width="9.140625" style="239"/>
    <col min="15882" max="15882" width="18" style="239" bestFit="1" customWidth="1"/>
    <col min="15883" max="15883" width="9.140625" style="239"/>
    <col min="15884" max="15884" width="10.85546875" style="239" bestFit="1" customWidth="1"/>
    <col min="15885" max="16128" width="9.140625" style="239"/>
    <col min="16129" max="16129" width="5.140625" style="239" customWidth="1"/>
    <col min="16130" max="16130" width="21.140625" style="239" customWidth="1"/>
    <col min="16131" max="16131" width="9.42578125" style="239" customWidth="1"/>
    <col min="16132" max="16132" width="11.5703125" style="239" customWidth="1"/>
    <col min="16133" max="16133" width="11" style="239" customWidth="1"/>
    <col min="16134" max="16134" width="12" style="239" customWidth="1"/>
    <col min="16135" max="16135" width="13.42578125" style="239" customWidth="1"/>
    <col min="16136" max="16137" width="9.140625" style="239"/>
    <col min="16138" max="16138" width="18" style="239" bestFit="1" customWidth="1"/>
    <col min="16139" max="16139" width="9.140625" style="239"/>
    <col min="16140" max="16140" width="10.85546875" style="239" bestFit="1" customWidth="1"/>
    <col min="16141" max="16384" width="9.140625" style="239"/>
  </cols>
  <sheetData>
    <row r="1" spans="1:10" ht="15">
      <c r="A1" s="215"/>
      <c r="B1" s="238" t="s">
        <v>601</v>
      </c>
      <c r="C1" s="215"/>
      <c r="D1" s="215"/>
      <c r="E1" s="215"/>
      <c r="F1" s="215"/>
      <c r="G1" s="215"/>
    </row>
    <row r="2" spans="1:10">
      <c r="A2" s="215"/>
      <c r="B2" s="240" t="s">
        <v>602</v>
      </c>
      <c r="C2" s="215"/>
      <c r="D2" s="215"/>
      <c r="E2" s="215"/>
      <c r="F2" s="215"/>
      <c r="G2" s="215"/>
    </row>
    <row r="3" spans="1:10">
      <c r="A3" s="215"/>
      <c r="B3" s="240"/>
      <c r="C3" s="215"/>
      <c r="D3" s="215"/>
      <c r="E3" s="215"/>
      <c r="F3" s="215"/>
      <c r="G3" s="215"/>
    </row>
    <row r="4" spans="1:10" ht="15.75">
      <c r="A4" s="215"/>
      <c r="B4" s="494" t="s">
        <v>1240</v>
      </c>
      <c r="C4" s="494"/>
      <c r="D4" s="494"/>
      <c r="E4" s="494"/>
      <c r="F4" s="494"/>
      <c r="G4" s="494"/>
    </row>
    <row r="5" spans="1:10">
      <c r="A5" s="215"/>
      <c r="B5" s="215"/>
      <c r="C5" s="215"/>
      <c r="D5" s="215"/>
      <c r="E5" s="215"/>
      <c r="F5" s="215"/>
      <c r="G5" s="215"/>
    </row>
    <row r="6" spans="1:10" ht="14.25" customHeight="1">
      <c r="A6" s="495" t="s">
        <v>2</v>
      </c>
      <c r="B6" s="496" t="s">
        <v>228</v>
      </c>
      <c r="C6" s="495" t="s">
        <v>539</v>
      </c>
      <c r="D6" s="226" t="s">
        <v>603</v>
      </c>
      <c r="E6" s="495" t="s">
        <v>604</v>
      </c>
      <c r="F6" s="495" t="s">
        <v>605</v>
      </c>
      <c r="G6" s="226" t="s">
        <v>603</v>
      </c>
    </row>
    <row r="7" spans="1:10" ht="14.25" customHeight="1">
      <c r="A7" s="495"/>
      <c r="B7" s="496"/>
      <c r="C7" s="495"/>
      <c r="D7" s="241">
        <v>43101</v>
      </c>
      <c r="E7" s="495"/>
      <c r="F7" s="495"/>
      <c r="G7" s="241">
        <v>43465</v>
      </c>
    </row>
    <row r="8" spans="1:10">
      <c r="A8" s="242">
        <v>1</v>
      </c>
      <c r="B8" s="243" t="s">
        <v>606</v>
      </c>
      <c r="C8" s="242">
        <v>0</v>
      </c>
      <c r="D8" s="244">
        <v>6720000</v>
      </c>
      <c r="E8" s="244">
        <v>0</v>
      </c>
      <c r="F8" s="244"/>
      <c r="G8" s="244">
        <f t="shared" ref="G8:G13" si="0">D8+E8-F8</f>
        <v>6720000</v>
      </c>
    </row>
    <row r="9" spans="1:10">
      <c r="A9" s="242">
        <v>2</v>
      </c>
      <c r="B9" s="243" t="s">
        <v>607</v>
      </c>
      <c r="C9" s="242">
        <v>0</v>
      </c>
      <c r="D9" s="244">
        <v>52735174</v>
      </c>
      <c r="E9" s="244"/>
      <c r="F9" s="244">
        <v>0</v>
      </c>
      <c r="G9" s="244">
        <f t="shared" si="0"/>
        <v>52735174</v>
      </c>
    </row>
    <row r="10" spans="1:10">
      <c r="A10" s="242">
        <v>3</v>
      </c>
      <c r="B10" s="243" t="s">
        <v>608</v>
      </c>
      <c r="C10" s="242">
        <v>0</v>
      </c>
      <c r="D10" s="244">
        <v>24511932</v>
      </c>
      <c r="E10" s="244"/>
      <c r="F10" s="244">
        <v>0</v>
      </c>
      <c r="G10" s="244">
        <f t="shared" si="0"/>
        <v>24511932</v>
      </c>
    </row>
    <row r="11" spans="1:10">
      <c r="A11" s="242">
        <v>4</v>
      </c>
      <c r="B11" s="243" t="s">
        <v>609</v>
      </c>
      <c r="C11" s="242">
        <v>0</v>
      </c>
      <c r="D11" s="244">
        <v>20669471</v>
      </c>
      <c r="E11" s="244">
        <v>3541846</v>
      </c>
      <c r="F11" s="244">
        <v>0</v>
      </c>
      <c r="G11" s="244">
        <f t="shared" si="0"/>
        <v>24211317</v>
      </c>
      <c r="J11" s="245"/>
    </row>
    <row r="12" spans="1:10">
      <c r="A12" s="242">
        <v>5</v>
      </c>
      <c r="B12" s="243" t="s">
        <v>624</v>
      </c>
      <c r="C12" s="242">
        <v>0</v>
      </c>
      <c r="D12" s="231">
        <v>1095149</v>
      </c>
      <c r="E12" s="231">
        <v>1632237</v>
      </c>
      <c r="F12" s="244">
        <v>0</v>
      </c>
      <c r="G12" s="244">
        <f t="shared" si="0"/>
        <v>2727386</v>
      </c>
    </row>
    <row r="13" spans="1:10">
      <c r="A13" s="242">
        <v>6</v>
      </c>
      <c r="B13" s="243"/>
      <c r="C13" s="242"/>
      <c r="D13" s="244">
        <v>0</v>
      </c>
      <c r="E13" s="244"/>
      <c r="F13" s="244"/>
      <c r="G13" s="244">
        <f t="shared" si="0"/>
        <v>0</v>
      </c>
    </row>
    <row r="14" spans="1:10">
      <c r="A14" s="246"/>
      <c r="B14" s="247" t="s">
        <v>610</v>
      </c>
      <c r="C14" s="248"/>
      <c r="D14" s="249">
        <v>105731726</v>
      </c>
      <c r="E14" s="249">
        <f>SUM(E8:E13)</f>
        <v>5174083</v>
      </c>
      <c r="F14" s="249">
        <f>SUM(F8:F13)</f>
        <v>0</v>
      </c>
      <c r="G14" s="249">
        <f>SUM(G8:G13)</f>
        <v>110905809</v>
      </c>
      <c r="J14" s="250"/>
    </row>
    <row r="15" spans="1:10">
      <c r="A15" s="215"/>
      <c r="B15" s="215"/>
      <c r="C15" s="215"/>
      <c r="D15" s="215"/>
      <c r="E15" s="215"/>
      <c r="F15" s="215"/>
      <c r="G15" s="215"/>
    </row>
    <row r="16" spans="1:10" ht="22.5" customHeight="1">
      <c r="A16" s="215"/>
      <c r="B16" s="215"/>
      <c r="C16" s="215"/>
      <c r="D16" s="215"/>
      <c r="E16" s="215"/>
      <c r="F16" s="215"/>
      <c r="G16" s="215"/>
    </row>
    <row r="17" spans="1:10" ht="15.75">
      <c r="A17" s="215"/>
      <c r="B17" s="494" t="s">
        <v>1241</v>
      </c>
      <c r="C17" s="494"/>
      <c r="D17" s="494"/>
      <c r="E17" s="494"/>
      <c r="F17" s="494"/>
      <c r="G17" s="494"/>
    </row>
    <row r="18" spans="1:10">
      <c r="A18" s="215"/>
      <c r="B18" s="215"/>
      <c r="C18" s="215"/>
      <c r="D18" s="215"/>
      <c r="E18" s="215"/>
      <c r="F18" s="215"/>
      <c r="G18" s="215"/>
    </row>
    <row r="19" spans="1:10">
      <c r="A19" s="495" t="s">
        <v>2</v>
      </c>
      <c r="B19" s="496" t="s">
        <v>228</v>
      </c>
      <c r="C19" s="495" t="s">
        <v>539</v>
      </c>
      <c r="D19" s="226" t="s">
        <v>603</v>
      </c>
      <c r="E19" s="495" t="s">
        <v>604</v>
      </c>
      <c r="F19" s="495" t="s">
        <v>605</v>
      </c>
      <c r="G19" s="226" t="s">
        <v>603</v>
      </c>
      <c r="I19" s="250"/>
      <c r="J19" s="250"/>
    </row>
    <row r="20" spans="1:10">
      <c r="A20" s="495"/>
      <c r="B20" s="496"/>
      <c r="C20" s="495"/>
      <c r="D20" s="241">
        <v>43101</v>
      </c>
      <c r="E20" s="495"/>
      <c r="F20" s="495"/>
      <c r="G20" s="241">
        <v>43465</v>
      </c>
      <c r="I20" s="250"/>
      <c r="J20" s="250"/>
    </row>
    <row r="21" spans="1:10">
      <c r="A21" s="242">
        <v>1</v>
      </c>
      <c r="B21" s="243" t="s">
        <v>606</v>
      </c>
      <c r="C21" s="242">
        <v>0</v>
      </c>
      <c r="D21" s="244">
        <v>0</v>
      </c>
      <c r="E21" s="244">
        <v>0</v>
      </c>
      <c r="F21" s="244">
        <v>0</v>
      </c>
      <c r="G21" s="244">
        <f t="shared" ref="G21:G26" si="1">D21+E21-F21</f>
        <v>0</v>
      </c>
      <c r="I21" s="250"/>
      <c r="J21" s="250"/>
    </row>
    <row r="22" spans="1:10">
      <c r="A22" s="242">
        <v>2</v>
      </c>
      <c r="B22" s="243" t="s">
        <v>607</v>
      </c>
      <c r="C22" s="242">
        <v>0</v>
      </c>
      <c r="D22" s="244">
        <v>2636759</v>
      </c>
      <c r="E22" s="244">
        <v>2504921</v>
      </c>
      <c r="F22" s="244">
        <v>0</v>
      </c>
      <c r="G22" s="244">
        <f t="shared" si="1"/>
        <v>5141680</v>
      </c>
      <c r="I22" s="250"/>
      <c r="J22" s="250"/>
    </row>
    <row r="23" spans="1:10">
      <c r="A23" s="242">
        <v>3</v>
      </c>
      <c r="B23" s="243" t="s">
        <v>611</v>
      </c>
      <c r="C23" s="242">
        <v>0</v>
      </c>
      <c r="D23" s="244">
        <v>13347455.539999999</v>
      </c>
      <c r="E23" s="244">
        <v>1239444</v>
      </c>
      <c r="F23" s="244">
        <v>0</v>
      </c>
      <c r="G23" s="244">
        <f t="shared" si="1"/>
        <v>14586899.539999999</v>
      </c>
      <c r="I23" s="250"/>
      <c r="J23" s="250"/>
    </row>
    <row r="24" spans="1:10">
      <c r="A24" s="242">
        <v>4</v>
      </c>
      <c r="B24" s="243" t="s">
        <v>612</v>
      </c>
      <c r="C24" s="242">
        <v>0</v>
      </c>
      <c r="D24" s="244">
        <v>12081399.310000001</v>
      </c>
      <c r="E24" s="244">
        <v>562746</v>
      </c>
      <c r="F24" s="244">
        <v>0</v>
      </c>
      <c r="G24" s="244">
        <f t="shared" si="1"/>
        <v>12644145.310000001</v>
      </c>
      <c r="I24" s="250"/>
      <c r="J24" s="250"/>
    </row>
    <row r="25" spans="1:10">
      <c r="A25" s="242">
        <v>5</v>
      </c>
      <c r="B25" s="243" t="s">
        <v>624</v>
      </c>
      <c r="C25" s="242">
        <v>0</v>
      </c>
      <c r="D25" s="244">
        <v>292278</v>
      </c>
      <c r="E25" s="244">
        <v>160574</v>
      </c>
      <c r="F25" s="244">
        <v>0</v>
      </c>
      <c r="G25" s="244">
        <f t="shared" si="1"/>
        <v>452852</v>
      </c>
      <c r="I25" s="250"/>
      <c r="J25" s="250"/>
    </row>
    <row r="26" spans="1:10">
      <c r="A26" s="242">
        <v>6</v>
      </c>
      <c r="B26" s="243"/>
      <c r="C26" s="242">
        <v>0</v>
      </c>
      <c r="D26" s="244">
        <v>0</v>
      </c>
      <c r="E26" s="244"/>
      <c r="F26" s="244">
        <v>0</v>
      </c>
      <c r="G26" s="244">
        <f t="shared" si="1"/>
        <v>0</v>
      </c>
      <c r="J26" s="250"/>
    </row>
    <row r="27" spans="1:10">
      <c r="A27" s="246"/>
      <c r="B27" s="247" t="s">
        <v>610</v>
      </c>
      <c r="C27" s="248"/>
      <c r="D27" s="249">
        <f>SUM(D21:D26)</f>
        <v>28357891.850000001</v>
      </c>
      <c r="E27" s="249">
        <f>SUM(E21:E26)</f>
        <v>4467685</v>
      </c>
      <c r="F27" s="249">
        <f>SUM(F21:F26)</f>
        <v>0</v>
      </c>
      <c r="G27" s="249">
        <f>SUM(G21:G26)</f>
        <v>32825576.850000001</v>
      </c>
      <c r="J27" s="250"/>
    </row>
    <row r="28" spans="1:10">
      <c r="A28" s="215"/>
      <c r="B28" s="215"/>
      <c r="C28" s="215"/>
      <c r="D28" s="215"/>
      <c r="E28" s="215"/>
      <c r="F28" s="215"/>
      <c r="G28" s="251"/>
    </row>
    <row r="29" spans="1:10">
      <c r="A29" s="215"/>
      <c r="B29" s="215"/>
      <c r="C29" s="215"/>
      <c r="D29" s="215"/>
      <c r="E29" s="215"/>
      <c r="F29" s="215"/>
      <c r="G29" s="215"/>
    </row>
    <row r="30" spans="1:10" ht="15.75">
      <c r="A30" s="215"/>
      <c r="B30" s="494" t="s">
        <v>1242</v>
      </c>
      <c r="C30" s="494"/>
      <c r="D30" s="494"/>
      <c r="E30" s="494"/>
      <c r="F30" s="494"/>
      <c r="G30" s="494"/>
    </row>
    <row r="31" spans="1:10">
      <c r="A31" s="215"/>
      <c r="B31" s="215"/>
      <c r="C31" s="215"/>
      <c r="D31" s="215"/>
      <c r="E31" s="215"/>
      <c r="F31" s="215"/>
      <c r="G31" s="215"/>
    </row>
    <row r="32" spans="1:10">
      <c r="A32" s="495" t="s">
        <v>2</v>
      </c>
      <c r="B32" s="496" t="s">
        <v>228</v>
      </c>
      <c r="C32" s="495" t="s">
        <v>539</v>
      </c>
      <c r="D32" s="226" t="s">
        <v>603</v>
      </c>
      <c r="E32" s="495" t="s">
        <v>604</v>
      </c>
      <c r="F32" s="495" t="s">
        <v>605</v>
      </c>
      <c r="G32" s="226" t="s">
        <v>603</v>
      </c>
    </row>
    <row r="33" spans="1:11">
      <c r="A33" s="495"/>
      <c r="B33" s="496"/>
      <c r="C33" s="495"/>
      <c r="D33" s="241">
        <v>43101</v>
      </c>
      <c r="E33" s="495"/>
      <c r="F33" s="495"/>
      <c r="G33" s="241">
        <v>43465</v>
      </c>
    </row>
    <row r="34" spans="1:11">
      <c r="A34" s="242">
        <v>1</v>
      </c>
      <c r="B34" s="243" t="s">
        <v>606</v>
      </c>
      <c r="C34" s="242">
        <v>0</v>
      </c>
      <c r="D34" s="244">
        <v>6720000</v>
      </c>
      <c r="E34" s="244">
        <v>0</v>
      </c>
      <c r="F34" s="244">
        <v>0</v>
      </c>
      <c r="G34" s="244">
        <f t="shared" ref="G34:G39" si="2">D34+E34-F34</f>
        <v>6720000</v>
      </c>
      <c r="K34" s="250"/>
    </row>
    <row r="35" spans="1:11">
      <c r="A35" s="242">
        <v>2</v>
      </c>
      <c r="B35" s="243" t="s">
        <v>607</v>
      </c>
      <c r="C35" s="242">
        <v>0</v>
      </c>
      <c r="D35" s="244">
        <v>50098415</v>
      </c>
      <c r="E35" s="244"/>
      <c r="F35" s="244">
        <v>2504921</v>
      </c>
      <c r="G35" s="244">
        <f t="shared" si="2"/>
        <v>47593494</v>
      </c>
    </row>
    <row r="36" spans="1:11">
      <c r="A36" s="242">
        <v>3</v>
      </c>
      <c r="B36" s="243" t="s">
        <v>611</v>
      </c>
      <c r="C36" s="242">
        <v>0</v>
      </c>
      <c r="D36" s="244">
        <v>11164476</v>
      </c>
      <c r="E36" s="244"/>
      <c r="F36" s="244">
        <v>1239444</v>
      </c>
      <c r="G36" s="244">
        <f t="shared" si="2"/>
        <v>9925032</v>
      </c>
      <c r="I36" s="250"/>
    </row>
    <row r="37" spans="1:11">
      <c r="A37" s="242">
        <v>4</v>
      </c>
      <c r="B37" s="243" t="s">
        <v>612</v>
      </c>
      <c r="C37" s="242">
        <v>0</v>
      </c>
      <c r="D37" s="244">
        <v>8588071.6899999995</v>
      </c>
      <c r="E37" s="244">
        <v>3541846</v>
      </c>
      <c r="F37" s="244">
        <v>562746</v>
      </c>
      <c r="G37" s="244">
        <f t="shared" si="2"/>
        <v>11567171.689999999</v>
      </c>
      <c r="J37" s="250"/>
    </row>
    <row r="38" spans="1:11">
      <c r="A38" s="242">
        <v>5</v>
      </c>
      <c r="B38" s="243" t="s">
        <v>624</v>
      </c>
      <c r="C38" s="242">
        <v>0</v>
      </c>
      <c r="D38" s="244">
        <v>802871</v>
      </c>
      <c r="E38" s="231">
        <v>1632237</v>
      </c>
      <c r="F38" s="244">
        <v>160574</v>
      </c>
      <c r="G38" s="244">
        <f t="shared" si="2"/>
        <v>2274534</v>
      </c>
    </row>
    <row r="39" spans="1:11">
      <c r="A39" s="242">
        <v>6</v>
      </c>
      <c r="B39" s="243" t="s">
        <v>613</v>
      </c>
      <c r="C39" s="242">
        <v>0</v>
      </c>
      <c r="D39" s="244">
        <v>0</v>
      </c>
      <c r="E39" s="244"/>
      <c r="F39" s="244"/>
      <c r="G39" s="244">
        <f t="shared" si="2"/>
        <v>0</v>
      </c>
      <c r="J39" s="250"/>
    </row>
    <row r="40" spans="1:11">
      <c r="A40" s="246"/>
      <c r="B40" s="247" t="s">
        <v>610</v>
      </c>
      <c r="C40" s="248"/>
      <c r="D40" s="249">
        <f>SUM(D34:D39)</f>
        <v>77373833.689999998</v>
      </c>
      <c r="E40" s="249">
        <f>SUM(E34:E39)</f>
        <v>5174083</v>
      </c>
      <c r="F40" s="249">
        <f>SUM(F34:F39)</f>
        <v>4467685</v>
      </c>
      <c r="G40" s="249">
        <f>SUM(G34:G39)</f>
        <v>78080231.689999998</v>
      </c>
      <c r="J40" s="250"/>
    </row>
    <row r="41" spans="1:11">
      <c r="A41" s="252"/>
      <c r="B41" s="252"/>
      <c r="C41" s="252"/>
      <c r="D41" s="252"/>
      <c r="E41" s="252"/>
      <c r="F41" s="253"/>
      <c r="G41" s="254"/>
      <c r="I41" s="250"/>
    </row>
    <row r="42" spans="1:11">
      <c r="A42" s="215"/>
      <c r="B42" s="215"/>
      <c r="C42" s="215"/>
      <c r="D42" s="230"/>
      <c r="E42" s="215"/>
      <c r="F42" s="215"/>
      <c r="G42" s="230"/>
    </row>
    <row r="43" spans="1:11" ht="15">
      <c r="A43" s="215"/>
      <c r="B43" s="215"/>
      <c r="C43" s="215"/>
      <c r="D43" s="230"/>
      <c r="E43" s="497" t="s">
        <v>614</v>
      </c>
      <c r="F43" s="497"/>
      <c r="G43" s="497"/>
    </row>
    <row r="44" spans="1:11" ht="15">
      <c r="A44" s="215"/>
      <c r="B44" s="215"/>
      <c r="C44" s="215"/>
      <c r="D44" s="230"/>
      <c r="E44" s="497" t="s">
        <v>615</v>
      </c>
      <c r="F44" s="497"/>
      <c r="G44" s="497"/>
    </row>
    <row r="45" spans="1:11">
      <c r="A45" s="215"/>
      <c r="B45" s="215"/>
      <c r="C45" s="215"/>
      <c r="D45" s="215"/>
      <c r="E45" s="498" t="s">
        <v>600</v>
      </c>
      <c r="F45" s="498"/>
      <c r="G45" s="498"/>
    </row>
  </sheetData>
  <mergeCells count="21">
    <mergeCell ref="E43:G43"/>
    <mergeCell ref="E44:G44"/>
    <mergeCell ref="E45:G45"/>
    <mergeCell ref="B30:G30"/>
    <mergeCell ref="A32:A33"/>
    <mergeCell ref="B32:B33"/>
    <mergeCell ref="C32:C33"/>
    <mergeCell ref="E32:E33"/>
    <mergeCell ref="F32:F33"/>
    <mergeCell ref="B17:G17"/>
    <mergeCell ref="A19:A20"/>
    <mergeCell ref="B19:B20"/>
    <mergeCell ref="C19:C20"/>
    <mergeCell ref="E19:E20"/>
    <mergeCell ref="F19:F20"/>
    <mergeCell ref="B4:G4"/>
    <mergeCell ref="A6:A7"/>
    <mergeCell ref="B6:B7"/>
    <mergeCell ref="C6:C7"/>
    <mergeCell ref="E6:E7"/>
    <mergeCell ref="F6:F7"/>
  </mergeCells>
  <pageMargins left="0.70866141732283505" right="0.70866141732283505" top="0.74803149606299202" bottom="0.74803149606299202" header="0.31496062992126" footer="0.31496062992126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M27"/>
  <sheetViews>
    <sheetView topLeftCell="A7" workbookViewId="0">
      <selection activeCell="J8" sqref="J8"/>
    </sheetView>
  </sheetViews>
  <sheetFormatPr defaultRowHeight="15.75"/>
  <cols>
    <col min="1" max="1" width="4" style="25" customWidth="1"/>
    <col min="2" max="2" width="41.85546875" style="26" customWidth="1"/>
    <col min="3" max="3" width="8.42578125" style="26" bestFit="1" customWidth="1"/>
    <col min="4" max="9" width="5.7109375" style="26" customWidth="1"/>
    <col min="10" max="10" width="12.42578125" style="26" bestFit="1" customWidth="1"/>
    <col min="11" max="12" width="5.7109375" style="26" customWidth="1"/>
    <col min="13" max="13" width="12.42578125" style="26" bestFit="1" customWidth="1"/>
    <col min="14" max="14" width="2.42578125" style="25" customWidth="1"/>
    <col min="15" max="16384" width="9.140625" style="25"/>
  </cols>
  <sheetData>
    <row r="1" spans="1:13" ht="18.75">
      <c r="B1" s="499" t="s">
        <v>222</v>
      </c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</row>
    <row r="2" spans="1:13" ht="9.75" customHeight="1"/>
    <row r="3" spans="1:13" ht="154.5" customHeight="1">
      <c r="A3" s="27"/>
      <c r="B3" s="28"/>
      <c r="C3" s="29" t="s">
        <v>221</v>
      </c>
      <c r="D3" s="30" t="s">
        <v>113</v>
      </c>
      <c r="E3" s="30" t="s">
        <v>220</v>
      </c>
      <c r="F3" s="30" t="s">
        <v>219</v>
      </c>
      <c r="G3" s="30" t="s">
        <v>218</v>
      </c>
      <c r="H3" s="30" t="s">
        <v>115</v>
      </c>
      <c r="I3" s="30" t="s">
        <v>217</v>
      </c>
      <c r="J3" s="30" t="s">
        <v>197</v>
      </c>
      <c r="K3" s="30" t="s">
        <v>29</v>
      </c>
      <c r="L3" s="30" t="s">
        <v>216</v>
      </c>
      <c r="M3" s="30" t="s">
        <v>29</v>
      </c>
    </row>
    <row r="4" spans="1:13" ht="32.25" customHeight="1">
      <c r="A4" s="31" t="s">
        <v>105</v>
      </c>
      <c r="B4" s="32" t="s">
        <v>726</v>
      </c>
      <c r="C4" s="108">
        <v>100000</v>
      </c>
      <c r="D4" s="108">
        <v>0</v>
      </c>
      <c r="E4" s="108">
        <v>0</v>
      </c>
      <c r="F4" s="108">
        <v>0</v>
      </c>
      <c r="G4" s="108">
        <v>0</v>
      </c>
      <c r="H4" s="108">
        <v>0</v>
      </c>
      <c r="I4" s="108">
        <v>0</v>
      </c>
      <c r="J4" s="108">
        <v>24246137.228229515</v>
      </c>
      <c r="K4" s="108">
        <v>0</v>
      </c>
      <c r="L4" s="108">
        <v>0</v>
      </c>
      <c r="M4" s="108">
        <v>24346137.228229515</v>
      </c>
    </row>
    <row r="5" spans="1:13">
      <c r="A5" s="27"/>
      <c r="B5" s="33" t="s">
        <v>215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8">
        <f t="shared" ref="M5:M27" si="0">SUM(C5:L5)</f>
        <v>0</v>
      </c>
    </row>
    <row r="6" spans="1:13" ht="31.5">
      <c r="A6" s="31" t="s">
        <v>105</v>
      </c>
      <c r="B6" s="32" t="s">
        <v>725</v>
      </c>
      <c r="C6" s="108">
        <f>SUM(C4:C5)</f>
        <v>100000</v>
      </c>
      <c r="D6" s="108">
        <f t="shared" ref="D6:L6" si="1">SUM(D4:D5)</f>
        <v>0</v>
      </c>
      <c r="E6" s="108">
        <f t="shared" si="1"/>
        <v>0</v>
      </c>
      <c r="F6" s="108">
        <f t="shared" si="1"/>
        <v>0</v>
      </c>
      <c r="G6" s="108">
        <f t="shared" si="1"/>
        <v>0</v>
      </c>
      <c r="H6" s="108">
        <f t="shared" si="1"/>
        <v>0</v>
      </c>
      <c r="I6" s="108">
        <f t="shared" si="1"/>
        <v>0</v>
      </c>
      <c r="J6" s="108">
        <f t="shared" si="1"/>
        <v>24246137.228229515</v>
      </c>
      <c r="K6" s="108">
        <f t="shared" si="1"/>
        <v>0</v>
      </c>
      <c r="L6" s="108">
        <f t="shared" si="1"/>
        <v>0</v>
      </c>
      <c r="M6" s="108">
        <f t="shared" si="0"/>
        <v>24346137.228229515</v>
      </c>
    </row>
    <row r="7" spans="1:13" ht="31.5">
      <c r="A7" s="27"/>
      <c r="B7" s="32" t="s">
        <v>211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8">
        <f t="shared" si="0"/>
        <v>0</v>
      </c>
    </row>
    <row r="8" spans="1:13">
      <c r="A8" s="27"/>
      <c r="B8" s="33" t="s">
        <v>213</v>
      </c>
      <c r="C8" s="109"/>
      <c r="D8" s="109"/>
      <c r="E8" s="109"/>
      <c r="F8" s="109"/>
      <c r="G8" s="109"/>
      <c r="H8" s="109"/>
      <c r="I8" s="109"/>
      <c r="J8" s="109">
        <v>8980247.7662000004</v>
      </c>
      <c r="K8" s="109"/>
      <c r="L8" s="109"/>
      <c r="M8" s="108">
        <f t="shared" si="0"/>
        <v>8980247.7662000004</v>
      </c>
    </row>
    <row r="9" spans="1:13">
      <c r="A9" s="27"/>
      <c r="B9" s="32" t="s">
        <v>212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8">
        <f t="shared" si="0"/>
        <v>0</v>
      </c>
    </row>
    <row r="10" spans="1:13" ht="31.5">
      <c r="A10" s="27"/>
      <c r="B10" s="32" t="s">
        <v>214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>
        <f t="shared" si="0"/>
        <v>0</v>
      </c>
    </row>
    <row r="11" spans="1:13" ht="31.5">
      <c r="A11" s="27"/>
      <c r="B11" s="32" t="s">
        <v>210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8">
        <f t="shared" si="0"/>
        <v>0</v>
      </c>
    </row>
    <row r="12" spans="1:13" ht="18.75" customHeight="1">
      <c r="A12" s="27"/>
      <c r="B12" s="33" t="s">
        <v>209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8">
        <f t="shared" si="0"/>
        <v>0</v>
      </c>
    </row>
    <row r="13" spans="1:13">
      <c r="A13" s="27"/>
      <c r="B13" s="33" t="s">
        <v>192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8">
        <f t="shared" si="0"/>
        <v>0</v>
      </c>
    </row>
    <row r="14" spans="1:13" ht="31.5">
      <c r="A14" s="27"/>
      <c r="B14" s="32" t="s">
        <v>208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>
        <f t="shared" si="0"/>
        <v>0</v>
      </c>
    </row>
    <row r="15" spans="1:13">
      <c r="A15" s="27"/>
      <c r="B15" s="32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>
        <f t="shared" si="0"/>
        <v>0</v>
      </c>
    </row>
    <row r="16" spans="1:13" ht="31.5">
      <c r="A16" s="31" t="s">
        <v>105</v>
      </c>
      <c r="B16" s="32" t="s">
        <v>1243</v>
      </c>
      <c r="C16" s="108">
        <f>SUM(C6:C15)</f>
        <v>100000</v>
      </c>
      <c r="D16" s="108">
        <f t="shared" ref="D16:L16" si="2">SUM(D6:D15)</f>
        <v>0</v>
      </c>
      <c r="E16" s="108">
        <f t="shared" si="2"/>
        <v>0</v>
      </c>
      <c r="F16" s="108">
        <f t="shared" si="2"/>
        <v>0</v>
      </c>
      <c r="G16" s="108">
        <f t="shared" si="2"/>
        <v>0</v>
      </c>
      <c r="H16" s="108">
        <f t="shared" si="2"/>
        <v>0</v>
      </c>
      <c r="I16" s="108">
        <f t="shared" si="2"/>
        <v>0</v>
      </c>
      <c r="J16" s="108">
        <f t="shared" si="2"/>
        <v>33226384.994429514</v>
      </c>
      <c r="K16" s="108">
        <f t="shared" si="2"/>
        <v>0</v>
      </c>
      <c r="L16" s="108">
        <f t="shared" si="2"/>
        <v>0</v>
      </c>
      <c r="M16" s="108">
        <f t="shared" si="0"/>
        <v>33326384.994429514</v>
      </c>
    </row>
    <row r="17" spans="1:13">
      <c r="A17" s="27"/>
      <c r="B17" s="33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8">
        <f t="shared" si="0"/>
        <v>0</v>
      </c>
    </row>
    <row r="18" spans="1:13" ht="31.5">
      <c r="A18" s="31" t="s">
        <v>105</v>
      </c>
      <c r="B18" s="32" t="s">
        <v>1244</v>
      </c>
      <c r="C18" s="108">
        <f>SUM(C16:C17)</f>
        <v>100000</v>
      </c>
      <c r="D18" s="108">
        <f t="shared" ref="D18:L18" si="3">SUM(D16:D17)</f>
        <v>0</v>
      </c>
      <c r="E18" s="108">
        <f t="shared" si="3"/>
        <v>0</v>
      </c>
      <c r="F18" s="108">
        <f t="shared" si="3"/>
        <v>0</v>
      </c>
      <c r="G18" s="108">
        <f t="shared" si="3"/>
        <v>0</v>
      </c>
      <c r="H18" s="108">
        <f t="shared" si="3"/>
        <v>0</v>
      </c>
      <c r="I18" s="108">
        <f t="shared" si="3"/>
        <v>0</v>
      </c>
      <c r="J18" s="108">
        <f t="shared" si="3"/>
        <v>33226384.994429514</v>
      </c>
      <c r="K18" s="108">
        <f t="shared" si="3"/>
        <v>0</v>
      </c>
      <c r="L18" s="108">
        <f t="shared" si="3"/>
        <v>0</v>
      </c>
      <c r="M18" s="108">
        <f t="shared" si="0"/>
        <v>33326384.994429514</v>
      </c>
    </row>
    <row r="19" spans="1:13" ht="31.5">
      <c r="A19" s="27"/>
      <c r="B19" s="32" t="s">
        <v>214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8">
        <f t="shared" si="0"/>
        <v>0</v>
      </c>
    </row>
    <row r="20" spans="1:13">
      <c r="A20" s="27"/>
      <c r="B20" s="33" t="s">
        <v>213</v>
      </c>
      <c r="C20" s="109"/>
      <c r="D20" s="109"/>
      <c r="E20" s="109"/>
      <c r="F20" s="109"/>
      <c r="G20" s="109"/>
      <c r="H20" s="109"/>
      <c r="I20" s="109"/>
      <c r="J20" s="109">
        <f>PASH!F40</f>
        <v>10212778.596507505</v>
      </c>
      <c r="K20" s="109"/>
      <c r="L20" s="109"/>
      <c r="M20" s="108">
        <f t="shared" si="0"/>
        <v>10212778.596507505</v>
      </c>
    </row>
    <row r="21" spans="1:13">
      <c r="A21" s="27"/>
      <c r="B21" s="32" t="s">
        <v>212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8">
        <f t="shared" si="0"/>
        <v>0</v>
      </c>
    </row>
    <row r="22" spans="1:13" ht="31.5">
      <c r="A22" s="27"/>
      <c r="B22" s="32" t="s">
        <v>211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>
        <f t="shared" si="0"/>
        <v>0</v>
      </c>
    </row>
    <row r="23" spans="1:13" ht="31.5">
      <c r="A23" s="27"/>
      <c r="B23" s="32" t="s">
        <v>210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8">
        <f t="shared" si="0"/>
        <v>0</v>
      </c>
    </row>
    <row r="24" spans="1:13">
      <c r="A24" s="27"/>
      <c r="B24" s="33" t="s">
        <v>209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8">
        <f t="shared" si="0"/>
        <v>0</v>
      </c>
    </row>
    <row r="25" spans="1:13">
      <c r="A25" s="27"/>
      <c r="B25" s="33" t="s">
        <v>192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8">
        <f t="shared" si="0"/>
        <v>0</v>
      </c>
    </row>
    <row r="26" spans="1:13" ht="31.5">
      <c r="A26" s="27"/>
      <c r="B26" s="32" t="s">
        <v>208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>
        <f t="shared" si="0"/>
        <v>0</v>
      </c>
    </row>
    <row r="27" spans="1:13" ht="18.75">
      <c r="A27" s="31" t="s">
        <v>105</v>
      </c>
      <c r="B27" s="32" t="s">
        <v>1245</v>
      </c>
      <c r="C27" s="108">
        <f>SUM(C18:C26)</f>
        <v>100000</v>
      </c>
      <c r="D27" s="108">
        <f t="shared" ref="D27:L27" si="4">SUM(D18:D26)</f>
        <v>0</v>
      </c>
      <c r="E27" s="108">
        <f t="shared" si="4"/>
        <v>0</v>
      </c>
      <c r="F27" s="108">
        <f t="shared" si="4"/>
        <v>0</v>
      </c>
      <c r="G27" s="108">
        <f t="shared" si="4"/>
        <v>0</v>
      </c>
      <c r="H27" s="108">
        <f t="shared" si="4"/>
        <v>0</v>
      </c>
      <c r="I27" s="108">
        <f t="shared" si="4"/>
        <v>0</v>
      </c>
      <c r="J27" s="108">
        <f t="shared" si="4"/>
        <v>43439163.590937018</v>
      </c>
      <c r="K27" s="108">
        <f t="shared" si="4"/>
        <v>0</v>
      </c>
      <c r="L27" s="108">
        <f t="shared" si="4"/>
        <v>0</v>
      </c>
      <c r="M27" s="108">
        <f t="shared" si="0"/>
        <v>43539163.590937018</v>
      </c>
    </row>
  </sheetData>
  <mergeCells count="1">
    <mergeCell ref="B1:M1"/>
  </mergeCells>
  <phoneticPr fontId="0" type="noConversion"/>
  <printOptions horizontalCentered="1"/>
  <pageMargins left="0" right="0" top="0.19685039370078741" bottom="0" header="0.31496062992125984" footer="0.31496062992125984"/>
  <pageSetup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Aktivet</vt:lpstr>
      <vt:lpstr>Pasivet</vt:lpstr>
      <vt:lpstr>PASH</vt:lpstr>
      <vt:lpstr>Fluksi </vt:lpstr>
      <vt:lpstr>INVENTARI</vt:lpstr>
      <vt:lpstr>AAgj</vt:lpstr>
      <vt:lpstr>AMORTIZ</vt:lpstr>
      <vt:lpstr>Kapitali</vt:lpstr>
      <vt:lpstr>Klient Furnitor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2018-03-28T15:49:46Z</cp:lastPrinted>
  <dcterms:created xsi:type="dcterms:W3CDTF">2002-02-16T18:16:52Z</dcterms:created>
  <dcterms:modified xsi:type="dcterms:W3CDTF">2019-07-01T15:25:09Z</dcterms:modified>
</cp:coreProperties>
</file>