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Kapaku 17" sheetId="12" r:id="rId1"/>
    <sheet name="Bilanc 17 Xherdo" sheetId="1" r:id="rId2"/>
    <sheet name="PASH 17 Xherdo" sheetId="2" r:id="rId3"/>
    <sheet name="Cash flow 17 Xherdo" sheetId="3" r:id="rId4"/>
    <sheet name="Kapital e veta 17 Xherdo" sheetId="4" r:id="rId5"/>
    <sheet name="Amz 17 Xherdo" sheetId="5" r:id="rId6"/>
    <sheet name="Banka-Arka 17 Xherdo" sheetId="6" r:id="rId7"/>
    <sheet name="Mj Transp 17 Xherdo" sheetId="7" r:id="rId8"/>
    <sheet name="Aktive AFGJ 17 Xherdo" sheetId="8" r:id="rId9"/>
    <sheet name="Pasqyra 2 Xherdo 17" sheetId="9" r:id="rId10"/>
    <sheet name="Pasqyra 3 xherdo 17" sheetId="10" r:id="rId11"/>
    <sheet name="Shenime Shjeguese 17 Xherdo" sheetId="11" r:id="rId12"/>
    <sheet name="Sheet1" sheetId="13" r:id="rId13"/>
  </sheets>
  <externalReferences>
    <externalReference r:id="rId14"/>
  </externalReferences>
  <calcPr calcId="124519"/>
</workbook>
</file>

<file path=xl/calcChain.xml><?xml version="1.0" encoding="utf-8"?>
<calcChain xmlns="http://schemas.openxmlformats.org/spreadsheetml/2006/main">
  <c r="G31" i="6"/>
  <c r="D42" i="10"/>
  <c r="D43" s="1"/>
  <c r="E38" i="9"/>
  <c r="G30" i="4"/>
  <c r="I46" i="1"/>
  <c r="I47" s="1"/>
  <c r="D7" i="2"/>
  <c r="E196" i="11"/>
  <c r="E214" s="1"/>
  <c r="E190"/>
  <c r="E166"/>
  <c r="E147"/>
  <c r="E150" s="1"/>
  <c r="D147"/>
  <c r="E139"/>
  <c r="E133"/>
  <c r="E36"/>
  <c r="E33"/>
  <c r="E32"/>
  <c r="E31"/>
  <c r="E30"/>
  <c r="E32" i="9"/>
  <c r="F7"/>
  <c r="F13"/>
  <c r="F17"/>
  <c r="F29"/>
  <c r="F32"/>
  <c r="F33"/>
  <c r="F39" s="1"/>
  <c r="F8" i="7"/>
  <c r="D16" i="6"/>
  <c r="E16"/>
  <c r="F16"/>
  <c r="H36" i="4"/>
  <c r="F36"/>
  <c r="E36"/>
  <c r="B36"/>
  <c r="J35"/>
  <c r="H34"/>
  <c r="G34"/>
  <c r="J34" s="1"/>
  <c r="J33"/>
  <c r="J32"/>
  <c r="J31"/>
  <c r="G36"/>
  <c r="J29"/>
  <c r="J28"/>
  <c r="G16" i="5"/>
  <c r="L13"/>
  <c r="N13" s="1"/>
  <c r="M14"/>
  <c r="K14"/>
  <c r="J14"/>
  <c r="H14"/>
  <c r="F14"/>
  <c r="G12"/>
  <c r="I12" s="1"/>
  <c r="L12" s="1"/>
  <c r="G11"/>
  <c r="G14" s="1"/>
  <c r="G4"/>
  <c r="C13" i="3"/>
  <c r="C10"/>
  <c r="C9"/>
  <c r="D38"/>
  <c r="D36"/>
  <c r="D13"/>
  <c r="D10"/>
  <c r="E33" i="2"/>
  <c r="E31"/>
  <c r="E12"/>
  <c r="J12" i="1"/>
  <c r="J19"/>
  <c r="J31"/>
  <c r="J47"/>
  <c r="E5"/>
  <c r="E17"/>
  <c r="E25"/>
  <c r="E36"/>
  <c r="E43"/>
  <c r="E175" i="11"/>
  <c r="E162"/>
  <c r="E122"/>
  <c r="E112"/>
  <c r="E116" s="1"/>
  <c r="E99"/>
  <c r="E92"/>
  <c r="E94" s="1"/>
  <c r="E88"/>
  <c r="E80"/>
  <c r="E75"/>
  <c r="E65"/>
  <c r="E58"/>
  <c r="E51"/>
  <c r="D50" i="10"/>
  <c r="D31"/>
  <c r="D25"/>
  <c r="D26" s="1"/>
  <c r="D17"/>
  <c r="D13"/>
  <c r="E33" i="9"/>
  <c r="E29"/>
  <c r="E17" s="1"/>
  <c r="E13"/>
  <c r="E7"/>
  <c r="F39" i="8"/>
  <c r="D39"/>
  <c r="E38"/>
  <c r="D38"/>
  <c r="G37"/>
  <c r="F37"/>
  <c r="E37"/>
  <c r="D37"/>
  <c r="E36"/>
  <c r="D36"/>
  <c r="D41" s="1"/>
  <c r="G35"/>
  <c r="F35"/>
  <c r="E35"/>
  <c r="D35"/>
  <c r="D28"/>
  <c r="G27"/>
  <c r="G26"/>
  <c r="G25"/>
  <c r="G24"/>
  <c r="F36"/>
  <c r="F15"/>
  <c r="E15"/>
  <c r="D15"/>
  <c r="G13"/>
  <c r="G12"/>
  <c r="F12"/>
  <c r="F38" s="1"/>
  <c r="G38" s="1"/>
  <c r="G11"/>
  <c r="G10"/>
  <c r="G9"/>
  <c r="G15" s="1"/>
  <c r="G14" i="6"/>
  <c r="G16" s="1"/>
  <c r="F14"/>
  <c r="E14"/>
  <c r="D14"/>
  <c r="I16" i="5"/>
  <c r="L16" s="1"/>
  <c r="N15"/>
  <c r="M15"/>
  <c r="N9"/>
  <c r="M9"/>
  <c r="K8"/>
  <c r="J8"/>
  <c r="I8"/>
  <c r="G8"/>
  <c r="F8"/>
  <c r="M7"/>
  <c r="M8" s="1"/>
  <c r="L7"/>
  <c r="N6"/>
  <c r="K5"/>
  <c r="J5"/>
  <c r="J18" s="1"/>
  <c r="G5"/>
  <c r="F5"/>
  <c r="F18" s="1"/>
  <c r="I4"/>
  <c r="I5" s="1"/>
  <c r="H27" i="4"/>
  <c r="J26"/>
  <c r="H25"/>
  <c r="G25"/>
  <c r="J25" s="1"/>
  <c r="J24"/>
  <c r="J23"/>
  <c r="J22"/>
  <c r="J21"/>
  <c r="G21"/>
  <c r="J20"/>
  <c r="J19"/>
  <c r="I18"/>
  <c r="H18"/>
  <c r="G18"/>
  <c r="G27" s="1"/>
  <c r="F18"/>
  <c r="F27" s="1"/>
  <c r="E18"/>
  <c r="E27" s="1"/>
  <c r="D18"/>
  <c r="C18"/>
  <c r="B18"/>
  <c r="B27" s="1"/>
  <c r="J17"/>
  <c r="J16"/>
  <c r="J15"/>
  <c r="J14"/>
  <c r="J13"/>
  <c r="J12"/>
  <c r="J11"/>
  <c r="J10"/>
  <c r="J9"/>
  <c r="J8"/>
  <c r="J7"/>
  <c r="J6"/>
  <c r="J18" s="1"/>
  <c r="C37" i="3"/>
  <c r="D35"/>
  <c r="C35"/>
  <c r="D28"/>
  <c r="C28"/>
  <c r="D20"/>
  <c r="C20"/>
  <c r="D19"/>
  <c r="C19"/>
  <c r="C15"/>
  <c r="D17"/>
  <c r="E27" i="2"/>
  <c r="D27"/>
  <c r="E18"/>
  <c r="D12"/>
  <c r="E10"/>
  <c r="D10"/>
  <c r="D43" i="1"/>
  <c r="D36"/>
  <c r="I29"/>
  <c r="I31" s="1"/>
  <c r="I27"/>
  <c r="D25"/>
  <c r="I19"/>
  <c r="D17"/>
  <c r="I12"/>
  <c r="D5"/>
  <c r="C38" i="3" s="1"/>
  <c r="K18" i="5" l="1"/>
  <c r="I11"/>
  <c r="I14" s="1"/>
  <c r="I18" s="1"/>
  <c r="N7"/>
  <c r="E168" i="11"/>
  <c r="E211" s="1"/>
  <c r="E198"/>
  <c r="E53" i="1"/>
  <c r="C14" i="3"/>
  <c r="D29" i="1"/>
  <c r="E141" i="11"/>
  <c r="E152" s="1"/>
  <c r="E124"/>
  <c r="E204"/>
  <c r="E101"/>
  <c r="E34"/>
  <c r="E37" s="1"/>
  <c r="E71" s="1"/>
  <c r="D44" i="10"/>
  <c r="E39" i="9"/>
  <c r="E41" i="8"/>
  <c r="G39"/>
  <c r="J30" i="4"/>
  <c r="J36" s="1"/>
  <c r="L4" i="5"/>
  <c r="L5" s="1"/>
  <c r="D18" i="2"/>
  <c r="D19" s="1"/>
  <c r="J22" i="1"/>
  <c r="J32" s="1"/>
  <c r="J49" s="1"/>
  <c r="E29"/>
  <c r="E54" s="1"/>
  <c r="G36" i="8"/>
  <c r="G41" s="1"/>
  <c r="F41"/>
  <c r="G23"/>
  <c r="G28" s="1"/>
  <c r="E28"/>
  <c r="G17" i="6"/>
  <c r="N16" i="5"/>
  <c r="G18"/>
  <c r="L8"/>
  <c r="N8" s="1"/>
  <c r="J27" i="4"/>
  <c r="E19" i="2"/>
  <c r="D28"/>
  <c r="E28"/>
  <c r="D53" i="1"/>
  <c r="I22"/>
  <c r="I32" s="1"/>
  <c r="L11" i="5" l="1"/>
  <c r="L14" s="1"/>
  <c r="D54" i="1"/>
  <c r="I49"/>
  <c r="C16" i="3"/>
  <c r="C7"/>
  <c r="D33" i="2"/>
  <c r="E207" i="11"/>
  <c r="E106"/>
  <c r="M5" i="5"/>
  <c r="M18" s="1"/>
  <c r="N12"/>
  <c r="N11"/>
  <c r="L18"/>
  <c r="D30" i="2"/>
  <c r="D31" s="1"/>
  <c r="N14" i="5" l="1"/>
  <c r="C17" i="3"/>
  <c r="C36" s="1"/>
  <c r="E212" i="11"/>
  <c r="E213" s="1"/>
  <c r="N4" i="5"/>
  <c r="N5" s="1"/>
  <c r="E216" i="11" l="1"/>
  <c r="E218"/>
  <c r="N18" i="5"/>
</calcChain>
</file>

<file path=xl/sharedStrings.xml><?xml version="1.0" encoding="utf-8"?>
<sst xmlns="http://schemas.openxmlformats.org/spreadsheetml/2006/main" count="830" uniqueCount="602">
  <si>
    <t>XHERDO SHPK</t>
  </si>
  <si>
    <t xml:space="preserve">                XHERDO  SHPK</t>
  </si>
  <si>
    <t>Leke</t>
  </si>
  <si>
    <t>AKTIVET</t>
  </si>
  <si>
    <t>Shenime</t>
  </si>
  <si>
    <t>31.12.2016</t>
  </si>
  <si>
    <t>DETYRIMET DHE KAPITALI</t>
  </si>
  <si>
    <t>l</t>
  </si>
  <si>
    <t>AKTIVET   AFATSHKURTRA</t>
  </si>
  <si>
    <t>Detyrimet afatshkurta</t>
  </si>
  <si>
    <t>Aktive monetare</t>
  </si>
  <si>
    <t>Derivativet</t>
  </si>
  <si>
    <t>(i)</t>
  </si>
  <si>
    <t>Depozita ne banke dhellogari te tjera</t>
  </si>
  <si>
    <t xml:space="preserve"> - Derivativet</t>
  </si>
  <si>
    <t>(ii)</t>
  </si>
  <si>
    <t>Para ne dore ( Arka)</t>
  </si>
  <si>
    <t xml:space="preserve"> - Aktivet e mbajtura per tregetim</t>
  </si>
  <si>
    <t>Derivative dhe aktive te mbajtura per tregt.</t>
  </si>
  <si>
    <t>Huamarrjet</t>
  </si>
  <si>
    <t>Huat dhe obligacionet afatshkurtra</t>
  </si>
  <si>
    <t xml:space="preserve">Kthimet/Ripagesat e huave afatgjata </t>
  </si>
  <si>
    <t>Totali 2</t>
  </si>
  <si>
    <t>(iii)</t>
  </si>
  <si>
    <t>Detyrime tjera afatshkurter ortaku</t>
  </si>
  <si>
    <t>Aktive te tjera financiare afatshkurtra</t>
  </si>
  <si>
    <t>Llogari/Kerkesa te arketueshme(klient)</t>
  </si>
  <si>
    <t xml:space="preserve">Huat dhe parapagimet   </t>
  </si>
  <si>
    <t>Llogari/Kerkesa te tjera  -tat,fit TVSH</t>
  </si>
  <si>
    <t xml:space="preserve">Te pagueshme ndaj furnitoreve </t>
  </si>
  <si>
    <t>Instrum. te tjera  borxhi-Hua pa int.Albkalustyan</t>
  </si>
  <si>
    <t>Te pagueshme ndaj punonjesve</t>
  </si>
  <si>
    <t>(iv)</t>
  </si>
  <si>
    <t xml:space="preserve">Investime te tjera </t>
  </si>
  <si>
    <t xml:space="preserve">Detyrime tatimore  tat. fitimi </t>
  </si>
  <si>
    <t>Totali 3</t>
  </si>
  <si>
    <t>Sigurime shoqerore ,TAP</t>
  </si>
  <si>
    <t>Inventari</t>
  </si>
  <si>
    <t>(v)</t>
  </si>
  <si>
    <t>Te tjera detyrime afatshk.Premtim bl.kuota</t>
  </si>
  <si>
    <t>Lendet e para</t>
  </si>
  <si>
    <t>Prodhim ne proces</t>
  </si>
  <si>
    <t>Te tjera detyrime (divident)</t>
  </si>
  <si>
    <t>Produkte te gatshme</t>
  </si>
  <si>
    <t>Provizionet afatshkurtra</t>
  </si>
  <si>
    <t>Mallra per shitje</t>
  </si>
  <si>
    <t>Totali i detyrimeve afatshkurtra (l)</t>
  </si>
  <si>
    <t>Te tjera iventar</t>
  </si>
  <si>
    <t>ll</t>
  </si>
  <si>
    <t>Detyrime afatgjata</t>
  </si>
  <si>
    <t xml:space="preserve">Parapagesat per furnizime </t>
  </si>
  <si>
    <t xml:space="preserve">Huat afatgjata </t>
  </si>
  <si>
    <t>Totali 4</t>
  </si>
  <si>
    <t>Hua, bono dhe detyrime nga qiraja financiare</t>
  </si>
  <si>
    <t>Aktivet biologjike afatshkurtra</t>
  </si>
  <si>
    <t>Bonot e konvertueshme</t>
  </si>
  <si>
    <t>Aktivet afatshkurtra te mbajtura per shitje</t>
  </si>
  <si>
    <t>Totali 1</t>
  </si>
  <si>
    <t>Parapagimet dhe shpenzimet e shtyra</t>
  </si>
  <si>
    <t>Totali i Aktiveve Afatshkurtra (l)</t>
  </si>
  <si>
    <t>Premtim bl.kuota Kalustyan 2014,2015</t>
  </si>
  <si>
    <t>Aktivet afatgjata</t>
  </si>
  <si>
    <t>Investimet financiare afatgjata</t>
  </si>
  <si>
    <t>Totali i detyrimeve afatgjata (ll)</t>
  </si>
  <si>
    <t>Pjesmarrje te tjera ne njesi te kontrolluara</t>
  </si>
  <si>
    <t xml:space="preserve">Totali i detyrimeve  </t>
  </si>
  <si>
    <t>Aksione dhe investime te tjera ne pjesemarrje</t>
  </si>
  <si>
    <t>Aksione dhe letra te tjera me vlere</t>
  </si>
  <si>
    <t>lll</t>
  </si>
  <si>
    <t>KAPITALI</t>
  </si>
  <si>
    <t>Kontr.bl.malllra Albkalustyan</t>
  </si>
  <si>
    <t>Aksionet e pakices (perdoret vetem ne pasqyrat financiare te konsoliduara)</t>
  </si>
  <si>
    <t>Kapitali qe i perket aksionereve te shoqerise meme (perdoret vetem ne PF te konsoliduara)</t>
  </si>
  <si>
    <t>Aktive afatgjata materiale</t>
  </si>
  <si>
    <t>Kapitali aksionar</t>
  </si>
  <si>
    <t>Toka</t>
  </si>
  <si>
    <t>Primi i aksionit</t>
  </si>
  <si>
    <t>Ndertesa</t>
  </si>
  <si>
    <t>Njesite ose aksionet e thesarit (negative)</t>
  </si>
  <si>
    <t>Makineri dhe pajisje,mj transporti</t>
  </si>
  <si>
    <t>Rezerva statusore</t>
  </si>
  <si>
    <t>Dividente te shperndare</t>
  </si>
  <si>
    <t>Pajisje zyre dhe informative</t>
  </si>
  <si>
    <t>Rezerva ligjore</t>
  </si>
  <si>
    <t xml:space="preserve">Rezerva -Rivleresimi  </t>
  </si>
  <si>
    <t xml:space="preserve">Rezerva  tjera </t>
  </si>
  <si>
    <t>Aktivet biologjike afatgjata</t>
  </si>
  <si>
    <t>Fitimet e pashpernd</t>
  </si>
  <si>
    <t xml:space="preserve">Fitimi (Humbja) e vitit financiar  </t>
  </si>
  <si>
    <t>Totali i Kapitalit (lll)</t>
  </si>
  <si>
    <t>Diferenca konvertimi</t>
  </si>
  <si>
    <t>Aktive te tjera afatgjata jomateriale</t>
  </si>
  <si>
    <t>TOTALI I DETYRIMEVE E KAPITALIT (l, ll, lll)</t>
  </si>
  <si>
    <t>Kapital aksionar i papaguar</t>
  </si>
  <si>
    <t>Administratori</t>
  </si>
  <si>
    <t>Aktive te tjera afatgjata</t>
  </si>
  <si>
    <t>Totali i Aktiveve Afatgjata (ll)</t>
  </si>
  <si>
    <t>Ernik   HYSENAJ</t>
  </si>
  <si>
    <t>TOTALI I AKTIVEVE (I + II)</t>
  </si>
  <si>
    <t>Adminiastratori</t>
  </si>
  <si>
    <t>Ernik    HYSENAJ</t>
  </si>
  <si>
    <t>XHERDO  SHPK</t>
  </si>
  <si>
    <t xml:space="preserve">             2. Pasqyra e te ardhurave dhe shpenzimeve per periudhen</t>
  </si>
  <si>
    <t>Ne lek</t>
  </si>
  <si>
    <t>Nr</t>
  </si>
  <si>
    <t>Pershkrimi i elementeve</t>
  </si>
  <si>
    <t>Viti 2016</t>
  </si>
  <si>
    <t>Shitjet neto</t>
  </si>
  <si>
    <t>Te ardhura te tjera nga veprimtaria e shfrytezimit</t>
  </si>
  <si>
    <t xml:space="preserve">Te ardhura te tjera </t>
  </si>
  <si>
    <t xml:space="preserve">NDRYSHIMI I GJENDJES SE PRODUKTIT TE VETE </t>
  </si>
  <si>
    <t>I</t>
  </si>
  <si>
    <t xml:space="preserve">TE ARDHURAT GJITHSEJ </t>
  </si>
  <si>
    <t>Lende te para e materiale tjera</t>
  </si>
  <si>
    <t>Kosto e punes</t>
  </si>
  <si>
    <t xml:space="preserve"> - pagat e personelit</t>
  </si>
  <si>
    <t xml:space="preserve"> - te tjera personeli</t>
  </si>
  <si>
    <t xml:space="preserve"> - shpenzimet per sigurimet shoqerore dhe   shendetesore</t>
  </si>
  <si>
    <t xml:space="preserve">Amortizimi </t>
  </si>
  <si>
    <t>Shpenzime te tjera</t>
  </si>
  <si>
    <t>II</t>
  </si>
  <si>
    <t xml:space="preserve">Totali i shpenzimeve (shuma 4-7)  </t>
  </si>
  <si>
    <t>Fitimi apo humbja nga veprimtaria kryesore (1+2+/-3-8)</t>
  </si>
  <si>
    <t>Te ardhura dhe shpenzimet financiare nga njesite e kontrolluara</t>
  </si>
  <si>
    <t>Te ardhurat dhe shpenzimet financiare nga pjesemarrjet</t>
  </si>
  <si>
    <t>Te ardhuart dhe shpenzimet financiare</t>
  </si>
  <si>
    <t>Te ardhurat dhe shpenzimet financiare nga investime te tjera financiare afatgjata</t>
  </si>
  <si>
    <t>Te ardhurat dhe shpenzimet nga interesi</t>
  </si>
  <si>
    <t>Fitimet (humbjet) nga kursi i kembimit</t>
  </si>
  <si>
    <t>Te ardhura dhe shpenzime te tjera financiare</t>
  </si>
  <si>
    <t>Totali i te ardhurave dhe shpenzimeve financiare (12.1+/-12.2+/-12.3+/-12.4)</t>
  </si>
  <si>
    <t>Fitimi (humbja)  ushtrimit</t>
  </si>
  <si>
    <t>Shpenzime  te pazbriteshme</t>
  </si>
  <si>
    <t>Humbje te Mbatura</t>
  </si>
  <si>
    <t xml:space="preserve">Fitimi (humbja)  para tatimit </t>
  </si>
  <si>
    <t>Shpenzimet e tatimit mbi fitimin</t>
  </si>
  <si>
    <t>Fitimi/humbja neto e vitit financiar (14-15)</t>
  </si>
  <si>
    <t>ADMINISTRATORI</t>
  </si>
  <si>
    <t>ERNIK    HYSENAJ</t>
  </si>
  <si>
    <t xml:space="preserve">             4. Pasqyra e flukseve te parase per periudhen</t>
  </si>
  <si>
    <t xml:space="preserve">                                </t>
  </si>
  <si>
    <t>Metoda indirekte</t>
  </si>
  <si>
    <t>Fluksi i parave nga veprimtarite e shfrytezimit</t>
  </si>
  <si>
    <t xml:space="preserve">Fitimi para tatimit                         </t>
  </si>
  <si>
    <t>Rregullime per:</t>
  </si>
  <si>
    <t>Amortizimin</t>
  </si>
  <si>
    <t xml:space="preserve"> Fitim- Humbje nga kembimet valutore</t>
  </si>
  <si>
    <t>Shpenzime ne avance</t>
  </si>
  <si>
    <t>Te ardhura nga investimet</t>
  </si>
  <si>
    <t>Shpenzime per interesa</t>
  </si>
  <si>
    <t>Rritje/renie ne tepricen e kerkesave te arketueshme nga aktiviteti, si dhe kerkesave te arketueshme te tjera</t>
  </si>
  <si>
    <t>Rritje/renie ne tepricen e inventarit</t>
  </si>
  <si>
    <t>Rritje/renie ne tepricen e detyrimeve per tu paguar nga aktiviteti</t>
  </si>
  <si>
    <t>Parate e perfituara nga aktivitetet</t>
  </si>
  <si>
    <t>Interesi i paguar</t>
  </si>
  <si>
    <t>Tatim fitimi  pash</t>
  </si>
  <si>
    <t>Paraja neto nga aktivitetet e shfrytezimit</t>
  </si>
  <si>
    <t>Fluksi i parave nga veprimtarite investuese</t>
  </si>
  <si>
    <t>Blerja e shoqerise se kontrolluar X minus parate e arketuara</t>
  </si>
  <si>
    <t xml:space="preserve">Blerja e aktiveve afatgjata materiale </t>
  </si>
  <si>
    <t>Te ardhuara nga shitja e pajisjeve</t>
  </si>
  <si>
    <t>Interesi i arketuar</t>
  </si>
  <si>
    <t>Dividentet e arketuar</t>
  </si>
  <si>
    <t>Paraja neto e perdorur ne aktivitetet investuese</t>
  </si>
  <si>
    <t>Fluksi i parave nga veprimtarite financiare</t>
  </si>
  <si>
    <t>Te ardhuara nga emetimi i kapitalit aksionar</t>
  </si>
  <si>
    <t>Te ardhura nga huamarrje afatgjata</t>
  </si>
  <si>
    <t>Pagesat e detyrimeve te qirase financiare</t>
  </si>
  <si>
    <t>Dividentet e paguar</t>
  </si>
  <si>
    <t>IV</t>
  </si>
  <si>
    <t>Paraja neto e perdorur ne aktivitetet financiare</t>
  </si>
  <si>
    <t>Rritja/renia neto e mjeteve monetare</t>
  </si>
  <si>
    <t>Mjetet monetare ne fillim te periudhes kontabel</t>
  </si>
  <si>
    <t>Mjetet monetare ne fund te periudhes kontabel</t>
  </si>
  <si>
    <t xml:space="preserve">             3. Pasqyra e levizjeve ne kapitalet e veta  per periudhen</t>
  </si>
  <si>
    <t xml:space="preserve">                         Kapitali aksionar qe i perket aksionareve te shoqerise meme</t>
  </si>
  <si>
    <t xml:space="preserve">Primi i aksionit </t>
  </si>
  <si>
    <t>Aksione te thesarit</t>
  </si>
  <si>
    <t>Rezerva statutore dhe ligjore</t>
  </si>
  <si>
    <t>Rezerva  rivleresimi</t>
  </si>
  <si>
    <t>Fitimi i pa- shperndare</t>
  </si>
  <si>
    <t>Rezerva te tjera</t>
  </si>
  <si>
    <t>Shuma te parashik per rreziqe</t>
  </si>
  <si>
    <t>Totali</t>
  </si>
  <si>
    <t>Pozicioni me 31 dhjetor 2014</t>
  </si>
  <si>
    <t>Efekti i ndryshimeve ne politikat kontabel</t>
  </si>
  <si>
    <t>Pozicioni i rregulluar</t>
  </si>
  <si>
    <t>Efektet e ndryshimit te kurseve te kembimit gjate konsoludimit</t>
  </si>
  <si>
    <t>Totali I te ardhurave apo I shpenzimeve, ae nuk jane njohur ne pasqyren e te ardhurave dhe shpenzimeve.</t>
  </si>
  <si>
    <t>Fitimi  I pashperndare</t>
  </si>
  <si>
    <t>Fitimi neto i vitit financiar</t>
  </si>
  <si>
    <t xml:space="preserve">Dividentet e pagaur </t>
  </si>
  <si>
    <t>Trasferime ne rezerven e detyrushme statutore</t>
  </si>
  <si>
    <t>Emetimi i kapitalit aksionar</t>
  </si>
  <si>
    <t>Rezerva rivlers  AAGJ</t>
  </si>
  <si>
    <t xml:space="preserve"> Transferim ne detyrimet -rez.tjera</t>
  </si>
  <si>
    <t>Pozicioni me 31 dhjetor 2015</t>
  </si>
  <si>
    <t>Totali I te ardhurave apo I shpenzimeve, qe nuk jane njohur ne pasqyren e te ardhurave dhe shpenzimeve.</t>
  </si>
  <si>
    <t>Fitimi neto i periudhes kontabel</t>
  </si>
  <si>
    <t>Dividentet e paguar / deklaruar</t>
  </si>
  <si>
    <t>Emetim i kapitalit aksionar</t>
  </si>
  <si>
    <t xml:space="preserve"> Rezerva rivleresimi i AAGJ</t>
  </si>
  <si>
    <t xml:space="preserve"> Terheqje kapitali per zvogelim</t>
  </si>
  <si>
    <t>Pozicioni me 31 dhjetor 2016</t>
  </si>
  <si>
    <t>XHERDO      SHPK</t>
  </si>
  <si>
    <t>NR</t>
  </si>
  <si>
    <t>Emertimi I Aktiveve te Qend</t>
  </si>
  <si>
    <t>Data e hyrjes</t>
  </si>
  <si>
    <t>Njesia</t>
  </si>
  <si>
    <t>sasia</t>
  </si>
  <si>
    <t xml:space="preserve">Vl.f </t>
  </si>
  <si>
    <t xml:space="preserve">Vl.mbet </t>
  </si>
  <si>
    <t>Shtesa 16</t>
  </si>
  <si>
    <t>Pakes.16</t>
  </si>
  <si>
    <t>Vl.mbetur</t>
  </si>
  <si>
    <t>Gj.31.12.2016</t>
  </si>
  <si>
    <t>Ambienti Tirane</t>
  </si>
  <si>
    <t>Tetor  2012</t>
  </si>
  <si>
    <t>Makineri dhe paisje</t>
  </si>
  <si>
    <t xml:space="preserve">Cop </t>
  </si>
  <si>
    <t>III</t>
  </si>
  <si>
    <t>TOTALI MAKINERI PAISJE</t>
  </si>
  <si>
    <t>Mjete transporti</t>
  </si>
  <si>
    <t>Sasia</t>
  </si>
  <si>
    <t>Vl.fillestare</t>
  </si>
  <si>
    <t>Amort.Akum</t>
  </si>
  <si>
    <t>Vlera Mbetur</t>
  </si>
  <si>
    <t>Aut . Golf Wol    Tr 6604H</t>
  </si>
  <si>
    <t>Shk.2004</t>
  </si>
  <si>
    <t xml:space="preserve">Cope </t>
  </si>
  <si>
    <t>Auto Fiat  500     AA655IZ</t>
  </si>
  <si>
    <t>Mars 2013</t>
  </si>
  <si>
    <t>TOTAL MJETE TRANSPORTI</t>
  </si>
  <si>
    <t xml:space="preserve"> PAISJE INFORMATIVE</t>
  </si>
  <si>
    <t>TOTALI  AKTIVEVE</t>
  </si>
  <si>
    <t>XHERDO SH.P.K</t>
  </si>
  <si>
    <t>NIPT  J61828063R</t>
  </si>
  <si>
    <t xml:space="preserve">               I Llogarive  Bankare  2013</t>
  </si>
  <si>
    <t xml:space="preserve">            EMERTIMI</t>
  </si>
  <si>
    <t>NR.I LLOGARISE</t>
  </si>
  <si>
    <t xml:space="preserve">SHUMA </t>
  </si>
  <si>
    <t>SHUMA</t>
  </si>
  <si>
    <t>MONEDHE</t>
  </si>
  <si>
    <t xml:space="preserve">    TE</t>
  </si>
  <si>
    <t>HUAJA</t>
  </si>
  <si>
    <t>LEKE</t>
  </si>
  <si>
    <t>DOLLARE</t>
  </si>
  <si>
    <t>POUND</t>
  </si>
  <si>
    <t>EURO</t>
  </si>
  <si>
    <t>RAIFFEISEN BANK                             LEKE</t>
  </si>
  <si>
    <t>O100402138</t>
  </si>
  <si>
    <t>RAIFFEISEN BANK                             EURO</t>
  </si>
  <si>
    <t>RAIFFEISEN BANK                             USD</t>
  </si>
  <si>
    <t>RAIFFEISEN BANK                             POUND</t>
  </si>
  <si>
    <t>KURSI</t>
  </si>
  <si>
    <t>TOTALI     LEK</t>
  </si>
  <si>
    <t>ERNIK   HYSENAJ</t>
  </si>
  <si>
    <t>Nr.</t>
  </si>
  <si>
    <t>Emertimi</t>
  </si>
  <si>
    <t>Targa</t>
  </si>
  <si>
    <t>AA655IZ</t>
  </si>
  <si>
    <t>Shoqeria  XHERDO  SHPK</t>
  </si>
  <si>
    <t>NIPTI  J61828063R</t>
  </si>
  <si>
    <t>Gjendje</t>
  </si>
  <si>
    <t>Shtesa</t>
  </si>
  <si>
    <t>Pakesime</t>
  </si>
  <si>
    <t>Makineri,paisje</t>
  </si>
  <si>
    <t>Pisje informative</t>
  </si>
  <si>
    <t xml:space="preserve">             TOTALI</t>
  </si>
  <si>
    <t>SHOQERIA  XHERDO SHPK</t>
  </si>
  <si>
    <t>Pasqyre Nr.2</t>
  </si>
  <si>
    <t>Në ooo/Lekë</t>
  </si>
  <si>
    <t>ANEKS STATISTIKOR</t>
  </si>
  <si>
    <t>SHPENZIMET</t>
  </si>
  <si>
    <t>Numri i Llogarise</t>
  </si>
  <si>
    <t>Kodi Statistikor</t>
  </si>
  <si>
    <t>Blerje, shpenzime (a+/-b+c+/-d+e)</t>
  </si>
  <si>
    <t xml:space="preserve"> a) </t>
  </si>
  <si>
    <t>Blerje/shpenzime materiale dhe materiale të tjera</t>
  </si>
  <si>
    <t>601+602</t>
  </si>
  <si>
    <t xml:space="preserve"> b)</t>
  </si>
  <si>
    <t xml:space="preserve"> Ndryshimet e gjëndjeve të Materialeve (+/-)</t>
  </si>
  <si>
    <t xml:space="preserve"> c)</t>
  </si>
  <si>
    <t xml:space="preserve"> Mallra të blera</t>
  </si>
  <si>
    <t>605/1</t>
  </si>
  <si>
    <t xml:space="preserve"> d) </t>
  </si>
  <si>
    <r>
      <t xml:space="preserve"> </t>
    </r>
    <r>
      <rPr>
        <sz val="8"/>
        <rFont val="Arial"/>
        <family val="2"/>
      </rPr>
      <t>Ndryshimet e gjëndjeve të Mallrave (+/-)</t>
    </r>
  </si>
  <si>
    <t xml:space="preserve"> e) </t>
  </si>
  <si>
    <t xml:space="preserve"> Shpenzime per sherbime  (energji-uje)                          </t>
  </si>
  <si>
    <t>605/2</t>
  </si>
  <si>
    <t>Shpenzime per personelin (a+b)</t>
  </si>
  <si>
    <t>a-</t>
  </si>
  <si>
    <r>
      <t xml:space="preserve"> </t>
    </r>
    <r>
      <rPr>
        <sz val="8"/>
        <rFont val="Arial"/>
        <family val="2"/>
      </rPr>
      <t>Pagat e personelit</t>
    </r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</si>
  <si>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</si>
  <si>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</si>
  <si>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</si>
  <si>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</si>
  <si>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a)</t>
  </si>
  <si>
    <t>Sherbimet nga nen-kontraktoret</t>
  </si>
  <si>
    <t>b)</t>
  </si>
  <si>
    <t>Trajtime te pergjithshme</t>
  </si>
  <si>
    <t>c)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</si>
  <si>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</si>
  <si>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</si>
  <si>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</si>
  <si>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</si>
  <si>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</si>
  <si>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</si>
  <si>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</si>
  <si>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</si>
  <si>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</si>
  <si>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</si>
  <si>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</si>
  <si>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</si>
  <si>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</si>
  <si>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</si>
  <si>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</si>
  <si>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</si>
  <si>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</si>
  <si>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</si>
  <si>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</si>
  <si>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</si>
  <si>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</si>
  <si>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</si>
  <si>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bankare-kom.int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</si>
  <si>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</si>
  <si>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</si>
  <si>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</si>
  <si>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</si>
  <si>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</si>
  <si>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Shpenzime tjera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</si>
  <si>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</si>
  <si>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</si>
  <si>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</si>
  <si>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</si>
  <si>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</si>
  <si>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</si>
  <si>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</si>
  <si>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</si>
  <si>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</si>
  <si>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ERNIK  HYSENAJ</t>
  </si>
  <si>
    <t>SHOQERIA_________________</t>
  </si>
  <si>
    <t>NIPTI J61828063R</t>
  </si>
  <si>
    <t>Pasqyre Nr.3</t>
  </si>
  <si>
    <t xml:space="preserve">                             000/lek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</si>
  <si>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</si>
  <si>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</si>
  <si>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</si>
  <si>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</si>
  <si>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</si>
  <si>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</si>
  <si>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</si>
  <si>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</si>
  <si>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</si>
  <si>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</si>
  <si>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</si>
  <si>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</si>
  <si>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</si>
  <si>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>Ndertim banese (shitje dyqan)</t>
  </si>
  <si>
    <t>Ndertim pune publike</t>
  </si>
  <si>
    <t>Ndertime te tjera(Per vete)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</si>
  <si>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</si>
  <si>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</si>
  <si>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</si>
  <si>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</si>
  <si>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</si>
  <si>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</si>
  <si>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</si>
  <si>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</si>
  <si>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</si>
  <si>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</si>
  <si>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</si>
  <si>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</si>
  <si>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</si>
  <si>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</si>
  <si>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</si>
  <si>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</si>
  <si>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</si>
  <si>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</si>
  <si>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</si>
  <si>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</si>
  <si>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</si>
  <si>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</si>
  <si>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</si>
  <si>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</si>
  <si>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</si>
  <si>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</si>
  <si>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</si>
  <si>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</si>
  <si>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</si>
  <si>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</si>
  <si>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</si>
  <si>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</si>
  <si>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Te punesuar mesatarisht per vitin 2014:</t>
  </si>
  <si>
    <t>Nr. I te punesuarve</t>
  </si>
  <si>
    <t>Me page  22000 leke</t>
  </si>
  <si>
    <t>Me page nga 22.001 deri ne 30.000 leke</t>
  </si>
  <si>
    <t>Me page nga 30.001 deri ne 97.030 leke</t>
  </si>
  <si>
    <t>Me page me te larte se 97.030 leke</t>
  </si>
  <si>
    <r>
      <t xml:space="preserve">Shoqeria </t>
    </r>
    <r>
      <rPr>
        <b/>
        <sz val="10"/>
        <rFont val="Arial"/>
        <family val="2"/>
      </rPr>
      <t xml:space="preserve">"XHERDO " </t>
    </r>
    <r>
      <rPr>
        <sz val="10"/>
        <rFont val="Arial"/>
        <family val="2"/>
      </rPr>
      <t xml:space="preserve">shpk eshte krijuar me Vendim Gjykate Nr.8258 Dt.20.01.1995, dhe </t>
    </r>
  </si>
  <si>
    <t>ka ushtruar  aktivitetin e saj : grumbullim,perpunim,eksport import te bimeve mjekesore,</t>
  </si>
  <si>
    <t>ndertim etj</t>
  </si>
  <si>
    <t xml:space="preserve"> Ortaku I Vetem  I shoqerise eshte Z.Xhevit  Hysenaj.</t>
  </si>
  <si>
    <t>Kapitali aksionar I shoqerise eshte 80 000 000  leke.</t>
  </si>
  <si>
    <t>Zyra  ku ndodhet selia eshte ne pronesi te ortakut te vetem Z.Xhevit  HYSENAJ.</t>
  </si>
  <si>
    <t>Shoqeria nuk ka adrese dytesore aktiviteti.</t>
  </si>
  <si>
    <t xml:space="preserve">Shoqeria  ushtron veprimtarine e saj ekonomike ne perputhje me Ligjin nr. 9901 dt. 14.04.2008 </t>
  </si>
  <si>
    <t>"Per tregetaret e shoqerite tregtare"  si dhe statutin e saj.</t>
  </si>
  <si>
    <t xml:space="preserve"> mbeshtetur ne te njejtat politika te administrimit te vlerave materiale e monetare.</t>
  </si>
  <si>
    <t>Per mjetet monetare ne valute te huaj gjate vitit jane pasqyruar me kursin e kembimit ditor,</t>
  </si>
  <si>
    <t xml:space="preserve">ne fund te vitit tepricat  e llogarive kliente,furnitore, gjendje mjetesh monetare ne arke e ne banke  </t>
  </si>
  <si>
    <t>me kursin zyrtar  date 31.12.2016  te Bankes  se Shqiperise:</t>
  </si>
  <si>
    <t>Shifrat jane te shprehura ne leke.</t>
  </si>
  <si>
    <t xml:space="preserve"> Paraqet gjendjen e Mjeteve monetare ne arke dhe ne banke si me poshte:</t>
  </si>
  <si>
    <t>llog. 5121</t>
  </si>
  <si>
    <t>Banka ne Leke</t>
  </si>
  <si>
    <t>llog.51241</t>
  </si>
  <si>
    <t xml:space="preserve">Banka ne Euro     </t>
  </si>
  <si>
    <t>llog.51242</t>
  </si>
  <si>
    <t>Banka  ne Dollare</t>
  </si>
  <si>
    <t>llog.51243</t>
  </si>
  <si>
    <t>Banka ne  Pound</t>
  </si>
  <si>
    <t>Totali banka</t>
  </si>
  <si>
    <t>llog.5311</t>
  </si>
  <si>
    <t>Arka ne leke</t>
  </si>
  <si>
    <t xml:space="preserve">Paraqet gjendjen e klienteve </t>
  </si>
  <si>
    <t>Gjendja e llog.Kerk. Arket. Kliente</t>
  </si>
  <si>
    <t>Euro</t>
  </si>
  <si>
    <t>Bonengel</t>
  </si>
  <si>
    <t>HSV Holande</t>
  </si>
  <si>
    <t>Vossen</t>
  </si>
  <si>
    <t>Alma Mansaku</t>
  </si>
  <si>
    <t>Rozbio</t>
  </si>
  <si>
    <t>Esencias Martinez</t>
  </si>
  <si>
    <t>Zhaneta   Dauti</t>
  </si>
  <si>
    <t xml:space="preserve">Elite Spice     1800$   </t>
  </si>
  <si>
    <t xml:space="preserve"> Kerkesa te tjera te arketueshme</t>
  </si>
  <si>
    <t>TVSH  teprice kreditore</t>
  </si>
  <si>
    <t>Tatim fitimi-teprce 2016</t>
  </si>
  <si>
    <t>Te tjera afatshkurtera</t>
  </si>
  <si>
    <t>Hua pa interes  Albkalustyan</t>
  </si>
  <si>
    <t xml:space="preserve">Sic u kemi informuar edhe me pare ,shoqeria  nuk ka gjendje inventari </t>
  </si>
  <si>
    <t>Kjo eshte pasqyruar edhe ne aktivet e shoqerise.</t>
  </si>
  <si>
    <t>TOTALI AKTIVE AFATSHKURTERA</t>
  </si>
  <si>
    <t>Lek</t>
  </si>
  <si>
    <t>Aktive afatgjata</t>
  </si>
  <si>
    <t>Aksione dhe investime tjera ne pjesemarrje</t>
  </si>
  <si>
    <t xml:space="preserve">Aksione dhe invesime ne pjesemarrje-Kontribute ne natyre si Ortak  tek </t>
  </si>
  <si>
    <t>Allbkalustyan shpk,Nipt L42222506 G   Maminas Durres.</t>
  </si>
  <si>
    <t>Objeti Rr.Bardhyl Tirane</t>
  </si>
  <si>
    <t>Makineri e Pajisje dhe mjete transporti</t>
  </si>
  <si>
    <t xml:space="preserve">Makineri pajisje </t>
  </si>
  <si>
    <t>Aktive te tjera afatgjate.</t>
  </si>
  <si>
    <t>Paisje informative</t>
  </si>
  <si>
    <t>Totali aktive afatgjata</t>
  </si>
  <si>
    <t>Shenime te hollesishme per aktivet afa gjate jepen ne pasqyren analitike</t>
  </si>
  <si>
    <t>te aktiveve dhe  pasqyre amortizimi  bashkelidhur.</t>
  </si>
  <si>
    <t>TOTALI I AKTIVEVE</t>
  </si>
  <si>
    <t>Detyrime afatshkurtara</t>
  </si>
  <si>
    <t>Hua pa interes Kalustyan Corp</t>
  </si>
  <si>
    <t>Divident I papaguar(kontribute)</t>
  </si>
  <si>
    <t>Te pagueshme ndaj furnitoreve.</t>
  </si>
  <si>
    <t>Gjendja e Furnitoreve. 31.12.2016</t>
  </si>
  <si>
    <t>Edmond Kalemi</t>
  </si>
  <si>
    <t>Enea Guga</t>
  </si>
  <si>
    <t>Mucaj shpk</t>
  </si>
  <si>
    <t>Ales konstruksion</t>
  </si>
  <si>
    <t>Detyrim ndaj punonjesve</t>
  </si>
  <si>
    <t>Sigurimet Shoqerore</t>
  </si>
  <si>
    <t>TOTALI   DETYRIME  AFATSHKURTERA</t>
  </si>
  <si>
    <t>DETYRIME  AFATGJATA</t>
  </si>
  <si>
    <t>Premtim blerje kuota 2014 -2015 Kalustyan</t>
  </si>
  <si>
    <t xml:space="preserve">TOTALI   </t>
  </si>
  <si>
    <t>TOTALI   DETYRIME  AFATGJATA</t>
  </si>
  <si>
    <t>TOTALI I DETYRIMEVE</t>
  </si>
  <si>
    <r>
      <t xml:space="preserve">Shpjegimet  e te </t>
    </r>
    <r>
      <rPr>
        <b/>
        <u/>
        <sz val="10"/>
        <rFont val="Arial"/>
        <family val="2"/>
      </rPr>
      <t>Ardhurave e Shpenzimeve per vitin 2016.</t>
    </r>
  </si>
  <si>
    <t xml:space="preserve"> Te ardhurat nga shitjet </t>
  </si>
  <si>
    <t>Zerat e te  ardhurave</t>
  </si>
  <si>
    <t>ne leke</t>
  </si>
  <si>
    <t>Te ardhura nga qirate</t>
  </si>
  <si>
    <t xml:space="preserve">Paga personeli </t>
  </si>
  <si>
    <t>Sigurime shoq.shend</t>
  </si>
  <si>
    <t>Zerat e shpz.</t>
  </si>
  <si>
    <t>shpz. Takse vendore etj</t>
  </si>
  <si>
    <t>Amortizimi dhe zhvleresimet</t>
  </si>
  <si>
    <t>Ndertesat</t>
  </si>
  <si>
    <t>Mjete Transporti</t>
  </si>
  <si>
    <t>Pajisje informative</t>
  </si>
  <si>
    <t>TOTALI Shpenzime</t>
  </si>
  <si>
    <t>leke</t>
  </si>
  <si>
    <t>Te ardhura  gjithsej</t>
  </si>
  <si>
    <t>Shpenzime gjithsej</t>
  </si>
  <si>
    <t>Fitimi I ushtrimit</t>
  </si>
  <si>
    <t>Shpenzime pazbriteshme</t>
  </si>
  <si>
    <t>Humbje e mbartur</t>
  </si>
  <si>
    <t>Fitimi  para tatimit</t>
  </si>
  <si>
    <t>Tatimbi fitimin</t>
  </si>
  <si>
    <t>Humbje  neto i vitit financiar</t>
  </si>
  <si>
    <t xml:space="preserve">Shënim: </t>
  </si>
  <si>
    <t>Emertimi dhe Forma ligjore</t>
  </si>
  <si>
    <t xml:space="preserve">            XHERDO  SHPK </t>
  </si>
  <si>
    <t>NIPT -i</t>
  </si>
  <si>
    <t>J61828063R</t>
  </si>
  <si>
    <t>Adresa e Selise</t>
  </si>
  <si>
    <t>Data e krijimit</t>
  </si>
  <si>
    <t>20/01/1995</t>
  </si>
  <si>
    <t>Nr. i  Regjistrit  Tregetar</t>
  </si>
  <si>
    <t>Veprimtaria  Kryesore</t>
  </si>
  <si>
    <t xml:space="preserve">TREGETI ,IMPORT,  EKSPORT </t>
  </si>
  <si>
    <t>NDERTIM  ETJ</t>
  </si>
  <si>
    <t>P A S Q Y R A T     F I N A N C I A R E</t>
  </si>
  <si>
    <t>Pasqyra Financiare jane individuale</t>
  </si>
  <si>
    <t>PO</t>
  </si>
  <si>
    <t>Pasqyra Financiare jane te konsoliduara</t>
  </si>
  <si>
    <t>JO</t>
  </si>
  <si>
    <t>Pasqyra Financiare jane te shprehura ne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</si>
  <si>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</si>
  <si>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</si>
  <si>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</si>
  <si>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</si>
  <si>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</si>
  <si>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Viti   2017</t>
  </si>
  <si>
    <t>01.01.2017</t>
  </si>
  <si>
    <t>31.12.2017</t>
  </si>
  <si>
    <t>…../03/2018</t>
  </si>
  <si>
    <t xml:space="preserve">    1.  BILANC  KONTABEL     DATE  31.12.2017</t>
  </si>
  <si>
    <t>Huamarrje te tjera afatgjata Kalustyan</t>
  </si>
  <si>
    <t xml:space="preserve">                               01 Janar - 31 Dhjetor 2017</t>
  </si>
  <si>
    <t>Viti 2017</t>
  </si>
  <si>
    <t xml:space="preserve">                       01 Janar - 31 Dhjetor 2017</t>
  </si>
  <si>
    <t xml:space="preserve">                                          LLOGARITJA E AMORTIZIMIT VITI 2017</t>
  </si>
  <si>
    <t>Land Rover AA502ON</t>
  </si>
  <si>
    <t>Vl.mbet /celje 17</t>
  </si>
  <si>
    <t>Shtesa 17</t>
  </si>
  <si>
    <t>Pakes.17</t>
  </si>
  <si>
    <t>Pakes 16</t>
  </si>
  <si>
    <t>Am.ak.16</t>
  </si>
  <si>
    <t>Am.17</t>
  </si>
  <si>
    <t>Pozicioni me 31 dhjetor 2017</t>
  </si>
  <si>
    <t xml:space="preserve">                                  01 Janar - 31 Dhjetor 2017</t>
  </si>
  <si>
    <t>Gj.31.12.2017</t>
  </si>
  <si>
    <t>Gjendja e bankes  dhe llogarite bankare 2017</t>
  </si>
  <si>
    <t>Vlera</t>
  </si>
  <si>
    <t>AA502ON</t>
  </si>
  <si>
    <t>INVENTARI MJETEVE TE TRANSPORTIT   31.12.2017</t>
  </si>
  <si>
    <t>Amortizimi A.A.Materiale   2017</t>
  </si>
  <si>
    <t>Aktivet Afatgjata Materiale  me vlere fillestare   2017</t>
  </si>
  <si>
    <t>Vlera Kontabel Neto e A.A.Materiale  2017</t>
  </si>
  <si>
    <t>Viti 2018</t>
  </si>
  <si>
    <t>SHENIMET SHPJEGUESE  2017</t>
  </si>
  <si>
    <r>
      <t xml:space="preserve">Pasqyrat e bilancit  per vitin ushtrimor </t>
    </r>
    <r>
      <rPr>
        <b/>
        <sz val="10"/>
        <rFont val="Arial"/>
        <family val="2"/>
      </rPr>
      <t>2017</t>
    </r>
    <r>
      <rPr>
        <sz val="10"/>
        <rFont val="Arial"/>
        <family val="2"/>
      </rPr>
      <t xml:space="preserve"> jane te klasifikuara  sipas standarteve .</t>
    </r>
  </si>
  <si>
    <t>Gjendje Arka date 31/12/2017</t>
  </si>
  <si>
    <t>Arka</t>
  </si>
  <si>
    <r>
      <rPr>
        <u/>
        <sz val="14"/>
        <rFont val="Arial"/>
        <family val="2"/>
      </rPr>
      <t>Shpjegimet e</t>
    </r>
    <r>
      <rPr>
        <b/>
        <u/>
        <sz val="14"/>
        <rFont val="Arial"/>
        <family val="2"/>
      </rPr>
      <t xml:space="preserve"> Aktivit te bilancit per daten 31.12.2017.</t>
    </r>
  </si>
  <si>
    <t>lende e pare.produkte te gateshem apo mallra per rishitje me 31.12.2017.</t>
  </si>
  <si>
    <t xml:space="preserve">Kontribute.bl.mallra tek Albkalustyan </t>
  </si>
  <si>
    <r>
      <rPr>
        <u/>
        <sz val="10"/>
        <rFont val="Arial"/>
        <family val="2"/>
      </rPr>
      <t xml:space="preserve"> Shpjegimet e</t>
    </r>
    <r>
      <rPr>
        <b/>
        <u/>
        <sz val="10"/>
        <rFont val="Arial"/>
        <family val="2"/>
      </rPr>
      <t xml:space="preserve"> Pasivit te bilancit per daten 31.12.2017.</t>
    </r>
  </si>
  <si>
    <t>Hua  pa interes Xhevit Hysenaj</t>
  </si>
  <si>
    <t>Ilirjan Zylyftari</t>
  </si>
  <si>
    <t>Shuma Furnitore</t>
  </si>
  <si>
    <t>Hua-Kontribute Afat Shkurtera</t>
  </si>
  <si>
    <t>Kontribute Ortaku</t>
  </si>
  <si>
    <t>Paga</t>
  </si>
  <si>
    <t>Hua/Kontributenga Kalustyan pa interes</t>
  </si>
  <si>
    <t>Shitje mallrash</t>
  </si>
  <si>
    <t>Te ardhura nga shitja</t>
  </si>
  <si>
    <t>Te ardhura te ndryshme</t>
  </si>
  <si>
    <t>Te ardhura te Tjera</t>
  </si>
  <si>
    <t>Shuma te Ardhura nga shitja</t>
  </si>
  <si>
    <t>Totali te ardhura te tjera</t>
  </si>
  <si>
    <t>TOTAL  TE  ARDHURA</t>
  </si>
  <si>
    <t>Blerje mallra</t>
  </si>
  <si>
    <t>Shpz.Sigurime</t>
  </si>
  <si>
    <t>Shpz te tjera</t>
  </si>
  <si>
    <t xml:space="preserve">Shpz transport </t>
  </si>
  <si>
    <t>Taksa rregjistrimi</t>
  </si>
  <si>
    <t>Shpenzime interesa bankare</t>
  </si>
  <si>
    <t>Shuma Shpz e shrytezimit</t>
  </si>
  <si>
    <t>Shpz. Blerje</t>
  </si>
  <si>
    <t>Shpz Kom bankare</t>
  </si>
  <si>
    <t>Shuma shpz tjera</t>
  </si>
  <si>
    <t>Shpz te panjohura</t>
  </si>
  <si>
    <t>Shpz.  te veprimtarise se shfrytezimit</t>
  </si>
  <si>
    <t>Amort.2017</t>
  </si>
  <si>
    <t>Shuma shpz Amortizimi</t>
  </si>
  <si>
    <t>Shuma shpz Pag/Sig shoq-shend</t>
  </si>
  <si>
    <t>Shpenzime Paga sig shoqerore-Shend</t>
  </si>
  <si>
    <t>së vitit 2016,qe eshte ne shumen 2,523,103 leke,duke shtuar shpenzimet e panjohura 21,963 leke,</t>
  </si>
  <si>
    <t>Pasqyrat financiare jane miratuar nga  administratori i saj. Ne hartimin e bilancit 2017 jemi</t>
  </si>
  <si>
    <t>TE ARDHURAT</t>
  </si>
  <si>
    <t>Humbje nga kembimet valutore</t>
  </si>
  <si>
    <t>Humbja neto financiare e ushtrimit eshte 2,265,480 leke.</t>
  </si>
  <si>
    <t>TOTAL</t>
  </si>
  <si>
    <t xml:space="preserve"> Llogaritja e tatim fitimit per  vitin 2017.</t>
  </si>
  <si>
    <t>NIPT:  J61828063R</t>
  </si>
  <si>
    <t xml:space="preserve"> "XHERDO"  SHPK</t>
  </si>
  <si>
    <t>Fitimi vitit ushtrimor 2017 eshte në shumën 257,623 lek. Me mbartjen e humbjes</t>
  </si>
  <si>
    <t>Rezulton fitimi/humbja fiskale  -2,243,517 leke.</t>
  </si>
  <si>
    <t>Adresa e selise se shoqerise: Maminas-Durres,Lagja Vlashaj,Objekti 101,Rruga Dytesore Maminas-Durres.</t>
  </si>
  <si>
    <t>1 Euro=132.95 leke.        1 USD= 111.10  leke</t>
  </si>
  <si>
    <r>
      <t>Lagja Vlashaj,Objekti 101,Rruga Dytesore</t>
    </r>
    <r>
      <rPr>
        <b/>
        <i/>
        <sz val="11"/>
        <rFont val="Arial"/>
        <family val="2"/>
      </rPr>
      <t xml:space="preserve"> Maminas-Durres</t>
    </r>
  </si>
  <si>
    <t>DURRES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</si>
</sst>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10"/>
      <name val="Arial CE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i/>
      <sz val="24"/>
      <name val="Arial Narrow"/>
      <family val="2"/>
    </font>
    <font>
      <i/>
      <sz val="24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MS Sans Serif"/>
      <family val="2"/>
    </font>
    <font>
      <b/>
      <sz val="9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u/>
      <sz val="14"/>
      <name val="Arial"/>
      <family val="2"/>
    </font>
    <font>
      <u/>
      <sz val="16"/>
      <name val="Arial"/>
      <family val="2"/>
    </font>
    <font>
      <b/>
      <u/>
      <sz val="14"/>
      <name val="Arial"/>
      <family val="2"/>
    </font>
    <font>
      <b/>
      <u/>
      <sz val="18"/>
      <name val="Arial"/>
      <family val="2"/>
    </font>
    <font>
      <b/>
      <u/>
      <sz val="16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/>
    <xf numFmtId="0" fontId="27" fillId="0" borderId="0"/>
    <xf numFmtId="0" fontId="4" fillId="0" borderId="0"/>
  </cellStyleXfs>
  <cellXfs count="444">
    <xf numFmtId="0" fontId="0" fillId="0" borderId="0" xfId="0"/>
    <xf numFmtId="43" fontId="2" fillId="2" borderId="0" xfId="1" applyFont="1" applyFill="1"/>
    <xf numFmtId="0" fontId="4" fillId="0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Font="1" applyFill="1" applyBorder="1" applyAlignment="1">
      <alignment horizontal="center"/>
    </xf>
    <xf numFmtId="43" fontId="2" fillId="2" borderId="3" xfId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164" fontId="2" fillId="2" borderId="6" xfId="1" applyNumberFormat="1" applyFont="1" applyFill="1" applyBorder="1"/>
    <xf numFmtId="164" fontId="2" fillId="2" borderId="7" xfId="1" applyNumberFormat="1" applyFont="1" applyFill="1" applyBorder="1"/>
    <xf numFmtId="0" fontId="2" fillId="2" borderId="8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164" fontId="4" fillId="2" borderId="6" xfId="1" applyNumberFormat="1" applyFont="1" applyFill="1" applyBorder="1"/>
    <xf numFmtId="0" fontId="0" fillId="2" borderId="8" xfId="0" applyFill="1" applyBorder="1" applyAlignment="1">
      <alignment horizontal="center"/>
    </xf>
    <xf numFmtId="0" fontId="5" fillId="2" borderId="6" xfId="0" applyFont="1" applyFill="1" applyBorder="1"/>
    <xf numFmtId="3" fontId="4" fillId="2" borderId="6" xfId="0" applyNumberFormat="1" applyFont="1" applyFill="1" applyBorder="1"/>
    <xf numFmtId="3" fontId="4" fillId="0" borderId="6" xfId="0" applyNumberFormat="1" applyFont="1" applyFill="1" applyBorder="1"/>
    <xf numFmtId="3" fontId="0" fillId="2" borderId="6" xfId="0" applyNumberFormat="1" applyFill="1" applyBorder="1"/>
    <xf numFmtId="3" fontId="0" fillId="0" borderId="6" xfId="0" applyNumberFormat="1" applyFill="1" applyBorder="1"/>
    <xf numFmtId="3" fontId="2" fillId="2" borderId="6" xfId="0" applyNumberFormat="1" applyFont="1" applyFill="1" applyBorder="1"/>
    <xf numFmtId="0" fontId="4" fillId="2" borderId="6" xfId="0" applyFont="1" applyFill="1" applyBorder="1"/>
    <xf numFmtId="3" fontId="2" fillId="0" borderId="6" xfId="0" applyNumberFormat="1" applyFont="1" applyFill="1" applyBorder="1"/>
    <xf numFmtId="37" fontId="2" fillId="2" borderId="0" xfId="0" applyNumberFormat="1" applyFont="1" applyFill="1"/>
    <xf numFmtId="3" fontId="2" fillId="3" borderId="6" xfId="0" applyNumberFormat="1" applyFont="1" applyFill="1" applyBorder="1"/>
    <xf numFmtId="0" fontId="2" fillId="0" borderId="6" xfId="0" applyFont="1" applyFill="1" applyBorder="1"/>
    <xf numFmtId="0" fontId="0" fillId="2" borderId="8" xfId="0" applyFill="1" applyBorder="1" applyAlignment="1">
      <alignment horizontal="center" vertical="center" wrapText="1" shrinkToFit="1"/>
    </xf>
    <xf numFmtId="0" fontId="0" fillId="2" borderId="6" xfId="0" applyFill="1" applyBorder="1" applyAlignment="1">
      <alignment horizontal="left" vertical="center" wrapText="1" shrinkToFit="1"/>
    </xf>
    <xf numFmtId="3" fontId="0" fillId="0" borderId="6" xfId="0" applyNumberFormat="1" applyFill="1" applyBorder="1" applyAlignment="1">
      <alignment vertical="center" wrapText="1" shrinkToFit="1"/>
    </xf>
    <xf numFmtId="3" fontId="0" fillId="2" borderId="6" xfId="0" applyNumberFormat="1" applyFill="1" applyBorder="1" applyAlignment="1">
      <alignment vertical="center" wrapText="1" shrinkToFit="1"/>
    </xf>
    <xf numFmtId="0" fontId="4" fillId="2" borderId="5" xfId="0" applyFont="1" applyFill="1" applyBorder="1" applyAlignment="1">
      <alignment horizontal="center"/>
    </xf>
    <xf numFmtId="3" fontId="6" fillId="2" borderId="6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/>
    <xf numFmtId="164" fontId="2" fillId="2" borderId="10" xfId="1" applyNumberFormat="1" applyFont="1" applyFill="1" applyBorder="1"/>
    <xf numFmtId="3" fontId="0" fillId="0" borderId="0" xfId="0" applyNumberFormat="1" applyFill="1"/>
    <xf numFmtId="164" fontId="0" fillId="2" borderId="0" xfId="0" applyNumberFormat="1" applyFill="1"/>
    <xf numFmtId="3" fontId="0" fillId="2" borderId="0" xfId="0" applyNumberFormat="1" applyFill="1"/>
    <xf numFmtId="0" fontId="2" fillId="2" borderId="11" xfId="0" applyFont="1" applyFill="1" applyBorder="1" applyAlignment="1">
      <alignment horizontal="right"/>
    </xf>
    <xf numFmtId="3" fontId="4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/>
    <xf numFmtId="3" fontId="4" fillId="2" borderId="0" xfId="0" applyNumberFormat="1" applyFont="1" applyFill="1" applyBorder="1"/>
    <xf numFmtId="3" fontId="2" fillId="2" borderId="0" xfId="0" applyNumberFormat="1" applyFont="1" applyFill="1" applyBorder="1"/>
    <xf numFmtId="3" fontId="0" fillId="0" borderId="0" xfId="0" applyNumberFormat="1"/>
    <xf numFmtId="0" fontId="2" fillId="2" borderId="0" xfId="0" applyFont="1" applyFill="1" applyAlignment="1">
      <alignment horizontal="left"/>
    </xf>
    <xf numFmtId="0" fontId="2" fillId="2" borderId="1" xfId="0" applyFont="1" applyFill="1" applyBorder="1"/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3" fontId="0" fillId="0" borderId="6" xfId="0" applyNumberFormat="1" applyFill="1" applyBorder="1" applyAlignment="1">
      <alignment vertical="center" wrapText="1"/>
    </xf>
    <xf numFmtId="3" fontId="0" fillId="2" borderId="6" xfId="0" applyNumberFormat="1" applyFill="1" applyBorder="1" applyAlignment="1">
      <alignment vertical="center" wrapText="1"/>
    </xf>
    <xf numFmtId="37" fontId="0" fillId="0" borderId="6" xfId="0" applyNumberFormat="1" applyFill="1" applyBorder="1"/>
    <xf numFmtId="37" fontId="0" fillId="2" borderId="6" xfId="0" applyNumberFormat="1" applyFill="1" applyBorder="1"/>
    <xf numFmtId="37" fontId="2" fillId="0" borderId="6" xfId="0" applyNumberFormat="1" applyFont="1" applyFill="1" applyBorder="1"/>
    <xf numFmtId="37" fontId="2" fillId="2" borderId="6" xfId="0" applyNumberFormat="1" applyFont="1" applyFill="1" applyBorder="1"/>
    <xf numFmtId="37" fontId="0" fillId="0" borderId="6" xfId="0" applyNumberFormat="1" applyFill="1" applyBorder="1" applyAlignment="1">
      <alignment vertical="center" wrapText="1"/>
    </xf>
    <xf numFmtId="37" fontId="0" fillId="2" borderId="6" xfId="0" applyNumberFormat="1" applyFill="1" applyBorder="1" applyAlignment="1">
      <alignment vertical="center" wrapText="1"/>
    </xf>
    <xf numFmtId="164" fontId="4" fillId="0" borderId="6" xfId="1" applyNumberFormat="1" applyFont="1" applyFill="1" applyBorder="1"/>
    <xf numFmtId="164" fontId="0" fillId="2" borderId="6" xfId="1" applyNumberFormat="1" applyFont="1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164" fontId="2" fillId="0" borderId="6" xfId="1" applyNumberFormat="1" applyFont="1" applyFill="1" applyBorder="1" applyAlignment="1">
      <alignment vertical="center" wrapText="1"/>
    </xf>
    <xf numFmtId="164" fontId="2" fillId="2" borderId="6" xfId="1" applyNumberFormat="1" applyFont="1" applyFill="1" applyBorder="1" applyAlignment="1">
      <alignment vertical="center" wrapText="1"/>
    </xf>
    <xf numFmtId="164" fontId="2" fillId="0" borderId="6" xfId="1" applyNumberFormat="1" applyFont="1" applyFill="1" applyBorder="1"/>
    <xf numFmtId="43" fontId="0" fillId="0" borderId="6" xfId="0" applyNumberFormat="1" applyFill="1" applyBorder="1"/>
    <xf numFmtId="164" fontId="2" fillId="0" borderId="6" xfId="0" applyNumberFormat="1" applyFont="1" applyFill="1" applyBorder="1"/>
    <xf numFmtId="0" fontId="7" fillId="2" borderId="0" xfId="0" applyFont="1" applyFill="1"/>
    <xf numFmtId="0" fontId="0" fillId="2" borderId="1" xfId="0" applyFill="1" applyBorder="1"/>
    <xf numFmtId="0" fontId="2" fillId="2" borderId="2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0" fillId="2" borderId="5" xfId="0" applyFill="1" applyBorder="1"/>
    <xf numFmtId="0" fontId="2" fillId="2" borderId="6" xfId="0" applyFont="1" applyFill="1" applyBorder="1" applyAlignment="1"/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164" fontId="0" fillId="2" borderId="7" xfId="0" applyNumberFormat="1" applyFill="1" applyBorder="1"/>
    <xf numFmtId="164" fontId="3" fillId="2" borderId="6" xfId="1" applyNumberFormat="1" applyFont="1" applyFill="1" applyBorder="1"/>
    <xf numFmtId="164" fontId="3" fillId="2" borderId="7" xfId="1" applyNumberFormat="1" applyFont="1" applyFill="1" applyBorder="1"/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 indent="3"/>
    </xf>
    <xf numFmtId="164" fontId="4" fillId="2" borderId="6" xfId="1" applyNumberFormat="1" applyFont="1" applyFill="1" applyBorder="1" applyAlignment="1">
      <alignment vertical="center" wrapText="1"/>
    </xf>
    <xf numFmtId="164" fontId="4" fillId="2" borderId="7" xfId="1" applyNumberFormat="1" applyFont="1" applyFill="1" applyBorder="1" applyAlignment="1">
      <alignment vertical="center" wrapText="1"/>
    </xf>
    <xf numFmtId="0" fontId="4" fillId="2" borderId="5" xfId="0" applyFont="1" applyFill="1" applyBorder="1"/>
    <xf numFmtId="0" fontId="4" fillId="2" borderId="6" xfId="0" applyFont="1" applyFill="1" applyBorder="1" applyAlignment="1">
      <alignment horizontal="left" indent="3"/>
    </xf>
    <xf numFmtId="164" fontId="4" fillId="2" borderId="7" xfId="1" applyNumberFormat="1" applyFont="1" applyFill="1" applyBorder="1"/>
    <xf numFmtId="0" fontId="4" fillId="2" borderId="6" xfId="0" applyFont="1" applyFill="1" applyBorder="1" applyAlignment="1">
      <alignment vertical="center" wrapText="1"/>
    </xf>
    <xf numFmtId="0" fontId="5" fillId="2" borderId="5" xfId="0" applyFont="1" applyFill="1" applyBorder="1"/>
    <xf numFmtId="0" fontId="7" fillId="2" borderId="6" xfId="0" applyFont="1" applyFill="1" applyBorder="1"/>
    <xf numFmtId="164" fontId="7" fillId="2" borderId="6" xfId="1" applyNumberFormat="1" applyFont="1" applyFill="1" applyBorder="1"/>
    <xf numFmtId="164" fontId="5" fillId="2" borderId="7" xfId="1" applyNumberFormat="1" applyFont="1" applyFill="1" applyBorder="1"/>
    <xf numFmtId="0" fontId="2" fillId="0" borderId="0" xfId="0" applyFont="1"/>
    <xf numFmtId="43" fontId="2" fillId="0" borderId="0" xfId="1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3" fontId="8" fillId="0" borderId="12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9" fillId="0" borderId="6" xfId="1" applyNumberFormat="1" applyFont="1" applyBorder="1" applyAlignment="1">
      <alignment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9" fillId="0" borderId="6" xfId="1" applyNumberFormat="1" applyFont="1" applyBorder="1"/>
    <xf numFmtId="3" fontId="9" fillId="0" borderId="6" xfId="0" applyNumberFormat="1" applyFont="1" applyBorder="1"/>
    <xf numFmtId="3" fontId="9" fillId="0" borderId="6" xfId="1" applyNumberFormat="1" applyFont="1" applyFill="1" applyBorder="1"/>
    <xf numFmtId="37" fontId="9" fillId="0" borderId="6" xfId="1" applyNumberFormat="1" applyFont="1" applyBorder="1"/>
    <xf numFmtId="0" fontId="8" fillId="0" borderId="11" xfId="0" applyNumberFormat="1" applyFont="1" applyBorder="1" applyAlignment="1">
      <alignment horizontal="left" vertical="center" wrapText="1"/>
    </xf>
    <xf numFmtId="3" fontId="8" fillId="0" borderId="10" xfId="1" applyNumberFormat="1" applyFont="1" applyBorder="1" applyAlignment="1">
      <alignment vertical="center" wrapText="1"/>
    </xf>
    <xf numFmtId="3" fontId="8" fillId="0" borderId="16" xfId="1" applyNumberFormat="1" applyFont="1" applyBorder="1" applyAlignment="1">
      <alignment horizontal="center" vertical="center" wrapText="1"/>
    </xf>
    <xf numFmtId="0" fontId="4" fillId="0" borderId="0" xfId="0" applyFont="1"/>
    <xf numFmtId="0" fontId="10" fillId="0" borderId="0" xfId="0" applyFont="1"/>
    <xf numFmtId="0" fontId="11" fillId="0" borderId="14" xfId="0" applyFont="1" applyBorder="1"/>
    <xf numFmtId="0" fontId="12" fillId="0" borderId="14" xfId="0" applyFont="1" applyBorder="1"/>
    <xf numFmtId="0" fontId="12" fillId="0" borderId="14" xfId="0" applyFont="1" applyFill="1" applyBorder="1"/>
    <xf numFmtId="3" fontId="12" fillId="0" borderId="14" xfId="0" applyNumberFormat="1" applyFont="1" applyBorder="1"/>
    <xf numFmtId="3" fontId="12" fillId="0" borderId="17" xfId="0" applyNumberFormat="1" applyFont="1" applyBorder="1"/>
    <xf numFmtId="3" fontId="12" fillId="0" borderId="14" xfId="0" applyNumberFormat="1" applyFont="1" applyFill="1" applyBorder="1"/>
    <xf numFmtId="0" fontId="13" fillId="0" borderId="14" xfId="0" applyFont="1" applyBorder="1"/>
    <xf numFmtId="3" fontId="14" fillId="0" borderId="14" xfId="0" applyNumberFormat="1" applyFont="1" applyBorder="1"/>
    <xf numFmtId="0" fontId="15" fillId="0" borderId="14" xfId="0" applyFont="1" applyBorder="1"/>
    <xf numFmtId="0" fontId="15" fillId="0" borderId="14" xfId="0" applyFont="1" applyFill="1" applyBorder="1"/>
    <xf numFmtId="3" fontId="16" fillId="0" borderId="14" xfId="0" applyNumberFormat="1" applyFont="1" applyBorder="1"/>
    <xf numFmtId="3" fontId="15" fillId="0" borderId="14" xfId="0" applyNumberFormat="1" applyFont="1" applyBorder="1"/>
    <xf numFmtId="3" fontId="13" fillId="0" borderId="14" xfId="0" applyNumberFormat="1" applyFont="1" applyBorder="1"/>
    <xf numFmtId="3" fontId="11" fillId="0" borderId="17" xfId="0" applyNumberFormat="1" applyFont="1" applyBorder="1"/>
    <xf numFmtId="0" fontId="11" fillId="0" borderId="17" xfId="0" applyFont="1" applyFill="1" applyBorder="1"/>
    <xf numFmtId="0" fontId="13" fillId="0" borderId="18" xfId="0" applyFont="1" applyBorder="1"/>
    <xf numFmtId="3" fontId="14" fillId="0" borderId="18" xfId="0" applyNumberFormat="1" applyFont="1" applyBorder="1"/>
    <xf numFmtId="0" fontId="11" fillId="0" borderId="19" xfId="0" applyFont="1" applyBorder="1"/>
    <xf numFmtId="0" fontId="11" fillId="0" borderId="20" xfId="0" applyFont="1" applyBorder="1"/>
    <xf numFmtId="0" fontId="13" fillId="0" borderId="20" xfId="0" applyFont="1" applyBorder="1"/>
    <xf numFmtId="3" fontId="14" fillId="0" borderId="20" xfId="0" applyNumberFormat="1" applyFont="1" applyBorder="1"/>
    <xf numFmtId="0" fontId="12" fillId="0" borderId="21" xfId="0" applyFont="1" applyBorder="1"/>
    <xf numFmtId="0" fontId="13" fillId="0" borderId="21" xfId="0" applyFont="1" applyBorder="1"/>
    <xf numFmtId="3" fontId="14" fillId="0" borderId="21" xfId="0" applyNumberFormat="1" applyFont="1" applyBorder="1"/>
    <xf numFmtId="3" fontId="15" fillId="0" borderId="21" xfId="0" applyNumberFormat="1" applyFont="1" applyBorder="1"/>
    <xf numFmtId="3" fontId="12" fillId="0" borderId="22" xfId="0" applyNumberFormat="1" applyFont="1" applyBorder="1"/>
    <xf numFmtId="3" fontId="14" fillId="0" borderId="17" xfId="0" applyNumberFormat="1" applyFont="1" applyBorder="1"/>
    <xf numFmtId="0" fontId="15" fillId="0" borderId="0" xfId="0" applyFont="1"/>
    <xf numFmtId="0" fontId="13" fillId="0" borderId="0" xfId="0" applyFont="1"/>
    <xf numFmtId="3" fontId="13" fillId="0" borderId="0" xfId="0" applyNumberFormat="1" applyFont="1"/>
    <xf numFmtId="3" fontId="0" fillId="0" borderId="14" xfId="0" applyNumberFormat="1" applyBorder="1"/>
    <xf numFmtId="0" fontId="16" fillId="0" borderId="14" xfId="0" applyFont="1" applyBorder="1"/>
    <xf numFmtId="0" fontId="15" fillId="0" borderId="0" xfId="0" applyFont="1" applyBorder="1"/>
    <xf numFmtId="0" fontId="16" fillId="0" borderId="0" xfId="0" applyFont="1" applyBorder="1"/>
    <xf numFmtId="0" fontId="13" fillId="0" borderId="0" xfId="0" applyFont="1" applyBorder="1"/>
    <xf numFmtId="3" fontId="14" fillId="0" borderId="0" xfId="0" applyNumberFormat="1" applyFont="1" applyBorder="1"/>
    <xf numFmtId="0" fontId="17" fillId="0" borderId="0" xfId="0" applyFont="1"/>
    <xf numFmtId="0" fontId="18" fillId="0" borderId="0" xfId="0" applyFont="1"/>
    <xf numFmtId="0" fontId="18" fillId="0" borderId="23" xfId="0" applyFont="1" applyBorder="1"/>
    <xf numFmtId="0" fontId="18" fillId="0" borderId="14" xfId="0" applyFont="1" applyBorder="1" applyAlignment="1">
      <alignment horizontal="center"/>
    </xf>
    <xf numFmtId="0" fontId="18" fillId="0" borderId="14" xfId="0" applyFont="1" applyBorder="1"/>
    <xf numFmtId="0" fontId="19" fillId="0" borderId="14" xfId="0" applyFont="1" applyBorder="1" applyAlignment="1">
      <alignment horizontal="left"/>
    </xf>
    <xf numFmtId="39" fontId="19" fillId="0" borderId="14" xfId="0" applyNumberFormat="1" applyFont="1" applyFill="1" applyBorder="1"/>
    <xf numFmtId="39" fontId="20" fillId="0" borderId="14" xfId="0" applyNumberFormat="1" applyFont="1" applyFill="1" applyBorder="1"/>
    <xf numFmtId="0" fontId="20" fillId="0" borderId="14" xfId="0" applyFont="1" applyBorder="1" applyAlignment="1">
      <alignment horizontal="right"/>
    </xf>
    <xf numFmtId="0" fontId="19" fillId="0" borderId="14" xfId="0" applyFont="1" applyBorder="1" applyAlignment="1">
      <alignment horizontal="right"/>
    </xf>
    <xf numFmtId="0" fontId="19" fillId="0" borderId="14" xfId="0" applyFont="1" applyBorder="1"/>
    <xf numFmtId="3" fontId="20" fillId="0" borderId="14" xfId="0" applyNumberFormat="1" applyFont="1" applyBorder="1"/>
    <xf numFmtId="3" fontId="20" fillId="0" borderId="14" xfId="0" applyNumberFormat="1" applyFont="1" applyFill="1" applyBorder="1"/>
    <xf numFmtId="0" fontId="18" fillId="0" borderId="0" xfId="0" applyFont="1" applyFill="1" applyBorder="1" applyAlignment="1">
      <alignment horizontal="center"/>
    </xf>
    <xf numFmtId="0" fontId="21" fillId="0" borderId="0" xfId="0" applyFont="1"/>
    <xf numFmtId="0" fontId="21" fillId="0" borderId="14" xfId="0" applyFont="1" applyBorder="1"/>
    <xf numFmtId="0" fontId="22" fillId="0" borderId="14" xfId="0" applyFont="1" applyBorder="1"/>
    <xf numFmtId="0" fontId="23" fillId="0" borderId="14" xfId="0" applyFont="1" applyBorder="1"/>
    <xf numFmtId="0" fontId="24" fillId="0" borderId="0" xfId="0" applyFont="1" applyAlignment="1">
      <alignment horizontal="left" vertical="center"/>
    </xf>
    <xf numFmtId="0" fontId="7" fillId="0" borderId="0" xfId="0" applyFont="1"/>
    <xf numFmtId="0" fontId="0" fillId="0" borderId="14" xfId="0" applyBorder="1" applyAlignment="1">
      <alignment horizontal="center"/>
    </xf>
    <xf numFmtId="0" fontId="26" fillId="0" borderId="0" xfId="0" applyFont="1"/>
    <xf numFmtId="3" fontId="4" fillId="0" borderId="14" xfId="2" applyNumberFormat="1" applyBorder="1"/>
    <xf numFmtId="3" fontId="0" fillId="0" borderId="14" xfId="2" applyNumberFormat="1" applyFont="1" applyBorder="1"/>
    <xf numFmtId="0" fontId="26" fillId="0" borderId="14" xfId="0" applyFont="1" applyBorder="1"/>
    <xf numFmtId="0" fontId="0" fillId="0" borderId="24" xfId="0" applyBorder="1" applyAlignment="1">
      <alignment horizontal="center"/>
    </xf>
    <xf numFmtId="0" fontId="0" fillId="0" borderId="24" xfId="0" applyBorder="1"/>
    <xf numFmtId="3" fontId="4" fillId="0" borderId="24" xfId="2" applyNumberFormat="1" applyBorder="1"/>
    <xf numFmtId="1" fontId="0" fillId="0" borderId="0" xfId="0" applyNumberFormat="1"/>
    <xf numFmtId="0" fontId="0" fillId="0" borderId="0" xfId="0" applyBorder="1"/>
    <xf numFmtId="3" fontId="0" fillId="0" borderId="0" xfId="0" applyNumberFormat="1" applyBorder="1"/>
    <xf numFmtId="3" fontId="4" fillId="0" borderId="0" xfId="2" applyNumberFormat="1" applyFill="1" applyBorder="1"/>
    <xf numFmtId="0" fontId="4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26" fillId="0" borderId="24" xfId="3" applyFont="1" applyBorder="1"/>
    <xf numFmtId="2" fontId="28" fillId="0" borderId="24" xfId="3" applyNumberFormat="1" applyFont="1" applyBorder="1" applyAlignment="1">
      <alignment horizontal="center" wrapText="1"/>
    </xf>
    <xf numFmtId="0" fontId="29" fillId="0" borderId="24" xfId="3" applyFont="1" applyBorder="1" applyAlignment="1">
      <alignment horizontal="center" vertical="center" wrapText="1"/>
    </xf>
    <xf numFmtId="0" fontId="29" fillId="0" borderId="31" xfId="3" applyFont="1" applyBorder="1" applyAlignment="1">
      <alignment horizontal="center"/>
    </xf>
    <xf numFmtId="0" fontId="29" fillId="0" borderId="33" xfId="3" applyFont="1" applyBorder="1" applyAlignment="1">
      <alignment horizontal="left" wrapText="1"/>
    </xf>
    <xf numFmtId="0" fontId="29" fillId="0" borderId="33" xfId="3" applyFont="1" applyBorder="1" applyAlignment="1">
      <alignment horizontal="left"/>
    </xf>
    <xf numFmtId="0" fontId="26" fillId="0" borderId="34" xfId="3" applyFont="1" applyBorder="1" applyAlignment="1">
      <alignment horizontal="left"/>
    </xf>
    <xf numFmtId="0" fontId="26" fillId="0" borderId="14" xfId="4" applyFont="1" applyFill="1" applyBorder="1" applyAlignment="1">
      <alignment horizontal="left" wrapText="1"/>
    </xf>
    <xf numFmtId="0" fontId="29" fillId="0" borderId="14" xfId="3" applyFont="1" applyBorder="1" applyAlignment="1">
      <alignment horizontal="left"/>
    </xf>
    <xf numFmtId="0" fontId="26" fillId="0" borderId="14" xfId="3" applyFont="1" applyBorder="1" applyAlignment="1">
      <alignment horizontal="left" wrapText="1"/>
    </xf>
    <xf numFmtId="0" fontId="29" fillId="0" borderId="34" xfId="3" applyFont="1" applyBorder="1" applyAlignment="1">
      <alignment horizontal="center"/>
    </xf>
    <xf numFmtId="0" fontId="29" fillId="0" borderId="14" xfId="3" applyFont="1" applyBorder="1" applyAlignment="1">
      <alignment horizontal="left" wrapText="1"/>
    </xf>
    <xf numFmtId="0" fontId="26" fillId="0" borderId="34" xfId="3" applyFont="1" applyBorder="1" applyAlignment="1">
      <alignment horizontal="center"/>
    </xf>
    <xf numFmtId="37" fontId="29" fillId="0" borderId="14" xfId="3" applyNumberFormat="1" applyFont="1" applyBorder="1" applyAlignment="1">
      <alignment horizontal="left"/>
    </xf>
    <xf numFmtId="0" fontId="26" fillId="0" borderId="14" xfId="3" applyFont="1" applyBorder="1" applyAlignment="1">
      <alignment horizontal="left"/>
    </xf>
    <xf numFmtId="0" fontId="29" fillId="0" borderId="14" xfId="3" applyFont="1" applyFill="1" applyBorder="1" applyAlignment="1">
      <alignment horizontal="left"/>
    </xf>
    <xf numFmtId="0" fontId="26" fillId="0" borderId="34" xfId="3" applyFont="1" applyFill="1" applyBorder="1" applyAlignment="1">
      <alignment horizontal="center"/>
    </xf>
    <xf numFmtId="3" fontId="26" fillId="0" borderId="14" xfId="3" applyNumberFormat="1" applyFont="1" applyBorder="1" applyAlignment="1">
      <alignment horizontal="left"/>
    </xf>
    <xf numFmtId="165" fontId="29" fillId="0" borderId="14" xfId="3" applyNumberFormat="1" applyFont="1" applyBorder="1" applyAlignment="1">
      <alignment horizontal="left"/>
    </xf>
    <xf numFmtId="0" fontId="26" fillId="0" borderId="35" xfId="0" applyFont="1" applyBorder="1"/>
    <xf numFmtId="0" fontId="29" fillId="0" borderId="0" xfId="0" applyFont="1" applyBorder="1"/>
    <xf numFmtId="0" fontId="26" fillId="0" borderId="0" xfId="0" applyFont="1" applyBorder="1"/>
    <xf numFmtId="0" fontId="29" fillId="0" borderId="21" xfId="3" applyFont="1" applyBorder="1" applyAlignment="1">
      <alignment horizontal="center" vertical="center" wrapText="1"/>
    </xf>
    <xf numFmtId="0" fontId="29" fillId="0" borderId="34" xfId="3" applyFont="1" applyBorder="1"/>
    <xf numFmtId="0" fontId="26" fillId="0" borderId="34" xfId="0" applyFont="1" applyBorder="1"/>
    <xf numFmtId="0" fontId="26" fillId="0" borderId="34" xfId="3" applyFont="1" applyBorder="1"/>
    <xf numFmtId="0" fontId="26" fillId="0" borderId="36" xfId="3" applyFont="1" applyBorder="1"/>
    <xf numFmtId="0" fontId="29" fillId="0" borderId="37" xfId="3" applyFont="1" applyBorder="1" applyAlignment="1">
      <alignment horizontal="left"/>
    </xf>
    <xf numFmtId="0" fontId="26" fillId="0" borderId="37" xfId="3" applyFont="1" applyBorder="1" applyAlignment="1">
      <alignment horizontal="left"/>
    </xf>
    <xf numFmtId="0" fontId="29" fillId="0" borderId="0" xfId="3" applyFont="1" applyBorder="1" applyAlignment="1">
      <alignment horizontal="left"/>
    </xf>
    <xf numFmtId="0" fontId="2" fillId="0" borderId="0" xfId="3" applyFont="1" applyBorder="1" applyAlignment="1">
      <alignment horizontal="left"/>
    </xf>
    <xf numFmtId="0" fontId="0" fillId="0" borderId="14" xfId="0" applyBorder="1"/>
    <xf numFmtId="0" fontId="2" fillId="0" borderId="14" xfId="0" applyFont="1" applyBorder="1"/>
    <xf numFmtId="0" fontId="4" fillId="0" borderId="14" xfId="0" applyFont="1" applyBorder="1"/>
    <xf numFmtId="0" fontId="4" fillId="0" borderId="38" xfId="0" applyFont="1" applyFill="1" applyBorder="1"/>
    <xf numFmtId="0" fontId="0" fillId="0" borderId="14" xfId="0" applyFill="1" applyBorder="1"/>
    <xf numFmtId="166" fontId="2" fillId="0" borderId="14" xfId="0" applyNumberFormat="1" applyFont="1" applyBorder="1"/>
    <xf numFmtId="0" fontId="2" fillId="0" borderId="24" xfId="0" applyFont="1" applyBorder="1"/>
    <xf numFmtId="0" fontId="4" fillId="0" borderId="21" xfId="0" applyFont="1" applyBorder="1"/>
    <xf numFmtId="0" fontId="0" fillId="0" borderId="21" xfId="0" applyBorder="1"/>
    <xf numFmtId="0" fontId="4" fillId="0" borderId="24" xfId="0" applyFont="1" applyBorder="1"/>
    <xf numFmtId="0" fontId="2" fillId="0" borderId="17" xfId="0" applyFont="1" applyBorder="1"/>
    <xf numFmtId="0" fontId="2" fillId="0" borderId="30" xfId="0" applyFont="1" applyBorder="1"/>
    <xf numFmtId="0" fontId="4" fillId="0" borderId="0" xfId="5"/>
    <xf numFmtId="0" fontId="2" fillId="0" borderId="0" xfId="5" applyFont="1"/>
    <xf numFmtId="0" fontId="4" fillId="0" borderId="0" xfId="5" applyFont="1"/>
    <xf numFmtId="0" fontId="32" fillId="0" borderId="0" xfId="5" applyFont="1"/>
    <xf numFmtId="0" fontId="33" fillId="0" borderId="0" xfId="5" applyFont="1"/>
    <xf numFmtId="0" fontId="4" fillId="0" borderId="23" xfId="5" applyBorder="1" applyAlignment="1">
      <alignment horizontal="right"/>
    </xf>
    <xf numFmtId="0" fontId="4" fillId="0" borderId="14" xfId="5" applyBorder="1"/>
    <xf numFmtId="37" fontId="4" fillId="0" borderId="14" xfId="5" applyNumberFormat="1" applyBorder="1"/>
    <xf numFmtId="0" fontId="4" fillId="0" borderId="14" xfId="5" applyFont="1" applyBorder="1"/>
    <xf numFmtId="37" fontId="4" fillId="0" borderId="14" xfId="5" applyNumberFormat="1" applyFont="1" applyFill="1" applyBorder="1"/>
    <xf numFmtId="37" fontId="2" fillId="0" borderId="14" xfId="5" applyNumberFormat="1" applyFont="1" applyBorder="1"/>
    <xf numFmtId="0" fontId="4" fillId="0" borderId="0" xfId="5" applyBorder="1"/>
    <xf numFmtId="37" fontId="4" fillId="0" borderId="0" xfId="5" applyNumberFormat="1" applyBorder="1"/>
    <xf numFmtId="0" fontId="4" fillId="0" borderId="17" xfId="5" applyFont="1" applyBorder="1"/>
    <xf numFmtId="0" fontId="4" fillId="0" borderId="14" xfId="5" applyFill="1" applyBorder="1"/>
    <xf numFmtId="165" fontId="4" fillId="0" borderId="14" xfId="5" applyNumberFormat="1" applyFill="1" applyBorder="1"/>
    <xf numFmtId="37" fontId="4" fillId="0" borderId="14" xfId="5" applyNumberFormat="1" applyFont="1" applyBorder="1"/>
    <xf numFmtId="165" fontId="4" fillId="0" borderId="14" xfId="5" applyNumberFormat="1" applyBorder="1"/>
    <xf numFmtId="165" fontId="4" fillId="0" borderId="30" xfId="5" applyNumberFormat="1" applyBorder="1"/>
    <xf numFmtId="0" fontId="4" fillId="0" borderId="30" xfId="5" applyFill="1" applyBorder="1"/>
    <xf numFmtId="1" fontId="0" fillId="0" borderId="14" xfId="0" applyNumberFormat="1" applyFill="1" applyBorder="1"/>
    <xf numFmtId="0" fontId="4" fillId="0" borderId="0" xfId="5" applyFont="1" applyBorder="1"/>
    <xf numFmtId="37" fontId="2" fillId="0" borderId="0" xfId="5" applyNumberFormat="1" applyFont="1" applyBorder="1"/>
    <xf numFmtId="0" fontId="4" fillId="0" borderId="14" xfId="5" applyBorder="1" applyAlignment="1">
      <alignment horizontal="left"/>
    </xf>
    <xf numFmtId="0" fontId="4" fillId="0" borderId="14" xfId="5" applyFont="1" applyBorder="1" applyAlignment="1"/>
    <xf numFmtId="37" fontId="2" fillId="0" borderId="14" xfId="5" applyNumberFormat="1" applyFont="1" applyBorder="1" applyAlignment="1"/>
    <xf numFmtId="3" fontId="2" fillId="0" borderId="14" xfId="5" applyNumberFormat="1" applyFont="1" applyBorder="1"/>
    <xf numFmtId="3" fontId="4" fillId="0" borderId="14" xfId="5" applyNumberFormat="1" applyBorder="1"/>
    <xf numFmtId="37" fontId="2" fillId="0" borderId="14" xfId="5" applyNumberFormat="1" applyFont="1" applyFill="1" applyBorder="1"/>
    <xf numFmtId="0" fontId="2" fillId="0" borderId="0" xfId="5" applyFont="1" applyBorder="1"/>
    <xf numFmtId="37" fontId="2" fillId="0" borderId="0" xfId="5" applyNumberFormat="1" applyFont="1"/>
    <xf numFmtId="0" fontId="4" fillId="0" borderId="14" xfId="5" applyFont="1" applyFill="1" applyBorder="1"/>
    <xf numFmtId="0" fontId="4" fillId="0" borderId="0" xfId="5" applyAlignment="1">
      <alignment horizontal="left"/>
    </xf>
    <xf numFmtId="0" fontId="4" fillId="0" borderId="0" xfId="5" applyBorder="1" applyAlignment="1">
      <alignment horizontal="left"/>
    </xf>
    <xf numFmtId="3" fontId="2" fillId="0" borderId="0" xfId="5" applyNumberFormat="1" applyFont="1" applyBorder="1"/>
    <xf numFmtId="164" fontId="4" fillId="0" borderId="14" xfId="1" applyNumberFormat="1" applyFont="1" applyBorder="1"/>
    <xf numFmtId="37" fontId="4" fillId="0" borderId="14" xfId="5" applyNumberFormat="1" applyFill="1" applyBorder="1"/>
    <xf numFmtId="0" fontId="4" fillId="0" borderId="14" xfId="5" applyFont="1" applyBorder="1" applyAlignment="1">
      <alignment horizontal="left"/>
    </xf>
    <xf numFmtId="0" fontId="4" fillId="0" borderId="0" xfId="5" applyFont="1" applyBorder="1" applyAlignment="1">
      <alignment horizontal="left"/>
    </xf>
    <xf numFmtId="37" fontId="4" fillId="0" borderId="40" xfId="5" applyNumberFormat="1" applyFill="1" applyBorder="1"/>
    <xf numFmtId="0" fontId="4" fillId="0" borderId="0" xfId="5" applyAlignment="1"/>
    <xf numFmtId="0" fontId="4" fillId="0" borderId="17" xfId="5" applyBorder="1" applyAlignment="1">
      <alignment horizontal="left"/>
    </xf>
    <xf numFmtId="0" fontId="4" fillId="0" borderId="14" xfId="5" applyBorder="1" applyAlignment="1">
      <alignment horizontal="center"/>
    </xf>
    <xf numFmtId="37" fontId="4" fillId="0" borderId="17" xfId="5" applyNumberFormat="1" applyBorder="1" applyAlignment="1">
      <alignment horizontal="center"/>
    </xf>
    <xf numFmtId="164" fontId="4" fillId="0" borderId="0" xfId="1" applyNumberFormat="1" applyFont="1" applyBorder="1"/>
    <xf numFmtId="37" fontId="2" fillId="0" borderId="40" xfId="5" applyNumberFormat="1" applyFont="1" applyFill="1" applyBorder="1"/>
    <xf numFmtId="164" fontId="2" fillId="0" borderId="14" xfId="1" applyNumberFormat="1" applyFont="1" applyBorder="1"/>
    <xf numFmtId="0" fontId="4" fillId="0" borderId="14" xfId="5" applyFont="1" applyBorder="1" applyAlignment="1">
      <alignment horizontal="right"/>
    </xf>
    <xf numFmtId="0" fontId="4" fillId="0" borderId="0" xfId="5" applyFont="1" applyBorder="1" applyAlignment="1">
      <alignment horizontal="center"/>
    </xf>
    <xf numFmtId="0" fontId="4" fillId="0" borderId="14" xfId="5" applyFont="1" applyBorder="1" applyAlignment="1">
      <alignment horizontal="center"/>
    </xf>
    <xf numFmtId="37" fontId="4" fillId="0" borderId="14" xfId="5" applyNumberFormat="1" applyFont="1" applyBorder="1" applyAlignment="1">
      <alignment horizontal="right"/>
    </xf>
    <xf numFmtId="0" fontId="35" fillId="2" borderId="0" xfId="0" applyFont="1" applyFill="1" applyBorder="1"/>
    <xf numFmtId="0" fontId="35" fillId="2" borderId="0" xfId="0" applyFont="1" applyFill="1" applyBorder="1" applyAlignment="1"/>
    <xf numFmtId="0" fontId="36" fillId="2" borderId="0" xfId="0" applyFont="1" applyFill="1" applyBorder="1"/>
    <xf numFmtId="0" fontId="35" fillId="2" borderId="23" xfId="0" applyFont="1" applyFill="1" applyBorder="1"/>
    <xf numFmtId="14" fontId="35" fillId="2" borderId="23" xfId="0" applyNumberFormat="1" applyFont="1" applyFill="1" applyBorder="1"/>
    <xf numFmtId="0" fontId="35" fillId="2" borderId="0" xfId="0" applyNumberFormat="1" applyFont="1" applyFill="1" applyBorder="1" applyAlignment="1">
      <alignment horizontal="center"/>
    </xf>
    <xf numFmtId="0" fontId="35" fillId="2" borderId="18" xfId="0" applyFont="1" applyFill="1" applyBorder="1"/>
    <xf numFmtId="0" fontId="3" fillId="2" borderId="0" xfId="0" applyFont="1" applyFill="1" applyBorder="1"/>
    <xf numFmtId="0" fontId="5" fillId="2" borderId="0" xfId="0" applyFont="1" applyFill="1" applyBorder="1"/>
    <xf numFmtId="0" fontId="15" fillId="0" borderId="40" xfId="0" applyFont="1" applyBorder="1"/>
    <xf numFmtId="0" fontId="12" fillId="0" borderId="38" xfId="0" applyFont="1" applyBorder="1"/>
    <xf numFmtId="0" fontId="13" fillId="0" borderId="38" xfId="0" applyFont="1" applyBorder="1"/>
    <xf numFmtId="0" fontId="15" fillId="0" borderId="38" xfId="0" applyFont="1" applyBorder="1"/>
    <xf numFmtId="3" fontId="13" fillId="0" borderId="38" xfId="0" applyNumberFormat="1" applyFont="1" applyBorder="1"/>
    <xf numFmtId="3" fontId="15" fillId="0" borderId="38" xfId="0" applyNumberFormat="1" applyFont="1" applyBorder="1"/>
    <xf numFmtId="3" fontId="12" fillId="0" borderId="39" xfId="0" applyNumberFormat="1" applyFont="1" applyBorder="1"/>
    <xf numFmtId="14" fontId="13" fillId="0" borderId="38" xfId="0" applyNumberFormat="1" applyFont="1" applyBorder="1"/>
    <xf numFmtId="0" fontId="40" fillId="0" borderId="0" xfId="0" applyFont="1"/>
    <xf numFmtId="0" fontId="39" fillId="0" borderId="0" xfId="0" applyFont="1"/>
    <xf numFmtId="0" fontId="29" fillId="0" borderId="14" xfId="3" applyFont="1" applyBorder="1" applyAlignment="1">
      <alignment horizontal="left" wrapText="1"/>
    </xf>
    <xf numFmtId="0" fontId="29" fillId="0" borderId="14" xfId="3" applyFont="1" applyBorder="1" applyAlignment="1">
      <alignment horizontal="left"/>
    </xf>
    <xf numFmtId="0" fontId="41" fillId="0" borderId="14" xfId="0" applyFont="1" applyBorder="1"/>
    <xf numFmtId="0" fontId="41" fillId="0" borderId="17" xfId="0" applyFont="1" applyBorder="1"/>
    <xf numFmtId="0" fontId="41" fillId="0" borderId="14" xfId="0" applyFont="1" applyFill="1" applyBorder="1"/>
    <xf numFmtId="0" fontId="14" fillId="0" borderId="14" xfId="0" applyFont="1" applyBorder="1"/>
    <xf numFmtId="46" fontId="35" fillId="2" borderId="0" xfId="0" applyNumberFormat="1" applyFont="1" applyFill="1" applyBorder="1" applyAlignment="1">
      <alignment horizontal="center"/>
    </xf>
    <xf numFmtId="0" fontId="35" fillId="2" borderId="0" xfId="0" applyFont="1" applyFill="1" applyBorder="1" applyAlignment="1">
      <alignment horizontal="center"/>
    </xf>
    <xf numFmtId="0" fontId="35" fillId="2" borderId="23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center"/>
    </xf>
    <xf numFmtId="21" fontId="35" fillId="2" borderId="0" xfId="0" applyNumberFormat="1" applyFont="1" applyFill="1" applyBorder="1" applyAlignment="1">
      <alignment horizontal="center"/>
    </xf>
    <xf numFmtId="0" fontId="26" fillId="0" borderId="14" xfId="3" applyFont="1" applyBorder="1" applyAlignment="1">
      <alignment horizontal="left"/>
    </xf>
    <xf numFmtId="0" fontId="30" fillId="0" borderId="14" xfId="3" applyFont="1" applyBorder="1" applyAlignment="1">
      <alignment horizontal="left"/>
    </xf>
    <xf numFmtId="0" fontId="30" fillId="0" borderId="37" xfId="3" applyFont="1" applyBorder="1" applyAlignment="1">
      <alignment horizontal="left"/>
    </xf>
    <xf numFmtId="0" fontId="26" fillId="0" borderId="14" xfId="4" applyFont="1" applyFill="1" applyBorder="1" applyAlignment="1">
      <alignment horizontal="left" wrapText="1"/>
    </xf>
    <xf numFmtId="0" fontId="29" fillId="0" borderId="14" xfId="3" applyFont="1" applyBorder="1" applyAlignment="1">
      <alignment horizontal="left" wrapText="1"/>
    </xf>
    <xf numFmtId="0" fontId="29" fillId="0" borderId="14" xfId="3" applyFont="1" applyBorder="1" applyAlignment="1">
      <alignment horizontal="left"/>
    </xf>
    <xf numFmtId="0" fontId="30" fillId="0" borderId="14" xfId="4" applyFont="1" applyFill="1" applyBorder="1" applyAlignment="1">
      <alignment horizontal="left" wrapText="1"/>
    </xf>
    <xf numFmtId="0" fontId="29" fillId="0" borderId="14" xfId="4" applyFont="1" applyFill="1" applyBorder="1" applyAlignment="1">
      <alignment horizontal="left" wrapText="1"/>
    </xf>
    <xf numFmtId="0" fontId="26" fillId="0" borderId="14" xfId="3" applyFont="1" applyBorder="1" applyAlignment="1">
      <alignment horizontal="left" wrapText="1"/>
    </xf>
    <xf numFmtId="0" fontId="28" fillId="0" borderId="25" xfId="3" applyFont="1" applyBorder="1" applyAlignment="1">
      <alignment horizontal="center" wrapText="1"/>
    </xf>
    <xf numFmtId="0" fontId="29" fillId="0" borderId="32" xfId="3" applyFont="1" applyBorder="1" applyAlignment="1">
      <alignment horizontal="left" wrapText="1"/>
    </xf>
    <xf numFmtId="0" fontId="17" fillId="0" borderId="24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17" fillId="0" borderId="21" xfId="0" applyFont="1" applyBorder="1" applyAlignment="1"/>
    <xf numFmtId="0" fontId="17" fillId="0" borderId="21" xfId="0" applyFont="1" applyBorder="1"/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8" xfId="0" applyFont="1" applyBorder="1"/>
    <xf numFmtId="0" fontId="20" fillId="0" borderId="21" xfId="0" applyFont="1" applyBorder="1" applyAlignment="1">
      <alignment horizontal="center"/>
    </xf>
    <xf numFmtId="164" fontId="21" fillId="0" borderId="14" xfId="1" applyNumberFormat="1" applyFont="1" applyBorder="1"/>
    <xf numFmtId="0" fontId="42" fillId="0" borderId="14" xfId="0" applyFont="1" applyBorder="1" applyAlignment="1">
      <alignment horizontal="center"/>
    </xf>
    <xf numFmtId="0" fontId="42" fillId="0" borderId="14" xfId="0" applyFont="1" applyBorder="1"/>
    <xf numFmtId="164" fontId="42" fillId="0" borderId="14" xfId="0" applyNumberFormat="1" applyFont="1" applyBorder="1"/>
    <xf numFmtId="0" fontId="42" fillId="0" borderId="0" xfId="0" applyFont="1"/>
    <xf numFmtId="0" fontId="2" fillId="0" borderId="24" xfId="0" applyFon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2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3" fontId="7" fillId="0" borderId="20" xfId="2" applyNumberFormat="1" applyFont="1" applyBorder="1" applyAlignment="1">
      <alignment vertical="center"/>
    </xf>
    <xf numFmtId="3" fontId="7" fillId="0" borderId="29" xfId="2" applyNumberFormat="1" applyFont="1" applyBorder="1" applyAlignment="1">
      <alignment vertical="center"/>
    </xf>
    <xf numFmtId="0" fontId="44" fillId="0" borderId="0" xfId="0" applyFont="1"/>
    <xf numFmtId="0" fontId="17" fillId="0" borderId="21" xfId="0" applyFont="1" applyBorder="1" applyAlignment="1">
      <alignment horizontal="center"/>
    </xf>
    <xf numFmtId="0" fontId="39" fillId="0" borderId="14" xfId="0" applyFont="1" applyBorder="1"/>
    <xf numFmtId="0" fontId="44" fillId="0" borderId="14" xfId="0" applyFont="1" applyBorder="1"/>
    <xf numFmtId="0" fontId="44" fillId="0" borderId="14" xfId="0" applyFont="1" applyBorder="1" applyAlignment="1">
      <alignment horizontal="center"/>
    </xf>
    <xf numFmtId="3" fontId="44" fillId="0" borderId="14" xfId="0" applyNumberFormat="1" applyFont="1" applyBorder="1"/>
    <xf numFmtId="3" fontId="44" fillId="0" borderId="14" xfId="0" applyNumberFormat="1" applyFont="1" applyFill="1" applyBorder="1"/>
    <xf numFmtId="0" fontId="43" fillId="0" borderId="22" xfId="0" applyFont="1" applyBorder="1"/>
    <xf numFmtId="0" fontId="44" fillId="0" borderId="23" xfId="0" applyFont="1" applyBorder="1"/>
    <xf numFmtId="0" fontId="45" fillId="0" borderId="23" xfId="0" applyFont="1" applyBorder="1"/>
    <xf numFmtId="3" fontId="45" fillId="0" borderId="23" xfId="0" applyNumberFormat="1" applyFont="1" applyBorder="1"/>
    <xf numFmtId="3" fontId="43" fillId="0" borderId="23" xfId="0" applyNumberFormat="1" applyFont="1" applyFill="1" applyBorder="1"/>
    <xf numFmtId="3" fontId="44" fillId="0" borderId="28" xfId="0" applyNumberFormat="1" applyFont="1" applyFill="1" applyBorder="1"/>
    <xf numFmtId="0" fontId="2" fillId="0" borderId="14" xfId="5" applyFont="1" applyBorder="1"/>
    <xf numFmtId="0" fontId="25" fillId="0" borderId="0" xfId="5" applyFont="1"/>
    <xf numFmtId="0" fontId="42" fillId="0" borderId="0" xfId="5" applyFont="1"/>
    <xf numFmtId="0" fontId="47" fillId="0" borderId="0" xfId="5" applyFont="1"/>
    <xf numFmtId="0" fontId="48" fillId="0" borderId="0" xfId="5" applyFont="1"/>
    <xf numFmtId="0" fontId="45" fillId="0" borderId="0" xfId="5" applyFont="1"/>
    <xf numFmtId="0" fontId="2" fillId="0" borderId="0" xfId="5" applyFont="1" applyAlignment="1">
      <alignment horizontal="left"/>
    </xf>
    <xf numFmtId="164" fontId="4" fillId="0" borderId="14" xfId="5" applyNumberFormat="1" applyBorder="1"/>
    <xf numFmtId="0" fontId="2" fillId="0" borderId="17" xfId="5" applyFont="1" applyBorder="1" applyAlignment="1">
      <alignment horizontal="left"/>
    </xf>
    <xf numFmtId="0" fontId="2" fillId="0" borderId="18" xfId="5" applyFont="1" applyBorder="1"/>
    <xf numFmtId="0" fontId="2" fillId="0" borderId="30" xfId="5" applyFont="1" applyBorder="1"/>
    <xf numFmtId="0" fontId="2" fillId="0" borderId="0" xfId="5" applyFont="1" applyBorder="1" applyAlignment="1">
      <alignment horizontal="left"/>
    </xf>
    <xf numFmtId="0" fontId="4" fillId="0" borderId="17" xfId="5" applyBorder="1"/>
    <xf numFmtId="0" fontId="2" fillId="0" borderId="14" xfId="5" applyFont="1" applyBorder="1" applyAlignment="1">
      <alignment horizontal="right"/>
    </xf>
    <xf numFmtId="0" fontId="2" fillId="0" borderId="14" xfId="5" applyFont="1" applyBorder="1" applyAlignment="1">
      <alignment horizontal="center"/>
    </xf>
    <xf numFmtId="0" fontId="2" fillId="0" borderId="14" xfId="5" applyFont="1" applyBorder="1" applyAlignment="1">
      <alignment horizontal="left"/>
    </xf>
    <xf numFmtId="0" fontId="25" fillId="0" borderId="0" xfId="5" applyFont="1" applyBorder="1"/>
    <xf numFmtId="0" fontId="4" fillId="0" borderId="22" xfId="5" applyFont="1" applyBorder="1"/>
    <xf numFmtId="37" fontId="39" fillId="0" borderId="14" xfId="0" applyNumberFormat="1" applyFont="1" applyBorder="1"/>
    <xf numFmtId="0" fontId="2" fillId="0" borderId="14" xfId="5" applyFont="1" applyFill="1" applyBorder="1"/>
    <xf numFmtId="0" fontId="2" fillId="0" borderId="14" xfId="5" applyFont="1" applyBorder="1" applyAlignment="1">
      <alignment horizontal="center" vertical="justify"/>
    </xf>
    <xf numFmtId="0" fontId="4" fillId="0" borderId="14" xfId="5" applyBorder="1" applyAlignment="1">
      <alignment horizontal="right"/>
    </xf>
    <xf numFmtId="0" fontId="49" fillId="0" borderId="0" xfId="5" applyFont="1"/>
    <xf numFmtId="0" fontId="50" fillId="0" borderId="0" xfId="5" applyFont="1"/>
    <xf numFmtId="0" fontId="3" fillId="2" borderId="41" xfId="0" applyFont="1" applyFill="1" applyBorder="1"/>
    <xf numFmtId="0" fontId="34" fillId="2" borderId="42" xfId="0" applyFont="1" applyFill="1" applyBorder="1"/>
    <xf numFmtId="0" fontId="3" fillId="2" borderId="43" xfId="0" applyFont="1" applyFill="1" applyBorder="1"/>
    <xf numFmtId="0" fontId="9" fillId="2" borderId="35" xfId="0" applyFont="1" applyFill="1" applyBorder="1"/>
    <xf numFmtId="0" fontId="9" fillId="2" borderId="44" xfId="0" applyFont="1" applyFill="1" applyBorder="1"/>
    <xf numFmtId="0" fontId="3" fillId="2" borderId="35" xfId="0" applyFont="1" applyFill="1" applyBorder="1"/>
    <xf numFmtId="0" fontId="3" fillId="2" borderId="44" xfId="0" applyFont="1" applyFill="1" applyBorder="1"/>
    <xf numFmtId="0" fontId="5" fillId="2" borderId="35" xfId="0" applyFont="1" applyFill="1" applyBorder="1"/>
    <xf numFmtId="0" fontId="5" fillId="2" borderId="44" xfId="0" applyFont="1" applyFill="1" applyBorder="1"/>
    <xf numFmtId="0" fontId="21" fillId="2" borderId="44" xfId="0" applyFont="1" applyFill="1" applyBorder="1"/>
    <xf numFmtId="0" fontId="0" fillId="0" borderId="44" xfId="0" applyBorder="1"/>
    <xf numFmtId="0" fontId="9" fillId="2" borderId="45" xfId="0" applyFont="1" applyFill="1" applyBorder="1"/>
    <xf numFmtId="0" fontId="3" fillId="2" borderId="46" xfId="0" applyFont="1" applyFill="1" applyBorder="1"/>
    <xf numFmtId="0" fontId="0" fillId="0" borderId="46" xfId="0" applyBorder="1"/>
    <xf numFmtId="0" fontId="3" fillId="2" borderId="47" xfId="0" applyFont="1" applyFill="1" applyBorder="1"/>
    <xf numFmtId="164" fontId="39" fillId="2" borderId="0" xfId="0" applyNumberFormat="1" applyFont="1" applyFill="1"/>
    <xf numFmtId="0" fontId="39" fillId="2" borderId="0" xfId="0" applyFont="1" applyFill="1"/>
    <xf numFmtId="164" fontId="2" fillId="2" borderId="0" xfId="0" applyNumberFormat="1" applyFont="1" applyFill="1"/>
    <xf numFmtId="0" fontId="51" fillId="0" borderId="48" xfId="0" applyFont="1" applyBorder="1"/>
    <xf numFmtId="0" fontId="51" fillId="0" borderId="49" xfId="0" applyFont="1" applyBorder="1"/>
    <xf numFmtId="3" fontId="51" fillId="0" borderId="50" xfId="0" applyNumberFormat="1" applyFont="1" applyBorder="1"/>
    <xf numFmtId="0" fontId="31" fillId="0" borderId="0" xfId="5" applyFont="1"/>
    <xf numFmtId="39" fontId="4" fillId="0" borderId="14" xfId="5" applyNumberFormat="1" applyBorder="1"/>
    <xf numFmtId="39" fontId="2" fillId="0" borderId="14" xfId="5" applyNumberFormat="1" applyFont="1" applyBorder="1"/>
    <xf numFmtId="0" fontId="36" fillId="2" borderId="18" xfId="0" applyFont="1" applyFill="1" applyBorder="1" applyAlignment="1">
      <alignment horizontal="center"/>
    </xf>
    <xf numFmtId="0" fontId="9" fillId="2" borderId="0" xfId="0" applyFont="1" applyFill="1" applyBorder="1"/>
    <xf numFmtId="0" fontId="0" fillId="0" borderId="39" xfId="0" applyBorder="1"/>
    <xf numFmtId="0" fontId="35" fillId="2" borderId="23" xfId="0" applyFont="1" applyFill="1" applyBorder="1" applyAlignment="1">
      <alignment horizontal="center"/>
    </xf>
    <xf numFmtId="0" fontId="35" fillId="2" borderId="18" xfId="0" applyFont="1" applyFill="1" applyBorder="1" applyAlignment="1">
      <alignment horizontal="center"/>
    </xf>
    <xf numFmtId="0" fontId="37" fillId="2" borderId="35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7" fillId="2" borderId="4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8" fillId="2" borderId="35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0" fontId="38" fillId="2" borderId="44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2" fontId="2" fillId="0" borderId="17" xfId="3" applyNumberFormat="1" applyFont="1" applyBorder="1" applyAlignment="1">
      <alignment horizontal="center" wrapText="1"/>
    </xf>
    <xf numFmtId="2" fontId="2" fillId="0" borderId="18" xfId="3" applyNumberFormat="1" applyFont="1" applyBorder="1" applyAlignment="1">
      <alignment horizontal="center" wrapText="1"/>
    </xf>
    <xf numFmtId="2" fontId="2" fillId="0" borderId="30" xfId="3" applyNumberFormat="1" applyFont="1" applyBorder="1" applyAlignment="1">
      <alignment horizontal="center" wrapText="1"/>
    </xf>
    <xf numFmtId="0" fontId="31" fillId="0" borderId="0" xfId="5" applyFont="1" applyAlignment="1">
      <alignment horizontal="left" vertical="top"/>
    </xf>
    <xf numFmtId="0" fontId="25" fillId="0" borderId="0" xfId="5" applyFont="1" applyAlignment="1">
      <alignment horizontal="center"/>
    </xf>
    <xf numFmtId="0" fontId="2" fillId="0" borderId="0" xfId="5" applyFont="1" applyAlignment="1">
      <alignment horizontal="center"/>
    </xf>
  </cellXfs>
  <cellStyles count="6">
    <cellStyle name="Comma" xfId="1" builtinId="3"/>
    <cellStyle name="Comma_21.Aktivet Afatgjata Materiale  09" xfId="2"/>
    <cellStyle name="Normal" xfId="0" builtinId="0"/>
    <cellStyle name="Normal 2" xfId="5"/>
    <cellStyle name="Normal_asn_2009 Propozimet" xfId="3"/>
    <cellStyle name="Normal_Sheet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AppData/Local/Temp/Rar$DIa0.990/XHERRDO%20%20PASQ,FINANCIARE%20%20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 "/>
      <sheetName val="AKTIV-PASIVI 2016 "/>
      <sheetName val="Te ardhura+shpenzime"/>
      <sheetName val="MET INDIREKTE"/>
      <sheetName val="kapitalet e veta"/>
      <sheetName val="BANKAT"/>
      <sheetName val="MJ.TRANSP"/>
      <sheetName val="Amortiz"/>
      <sheetName val="Ak.agj"/>
      <sheetName val="PASQ 1 , 2"/>
      <sheetName val="PASQ 3"/>
      <sheetName val="SHENIME SHPJEG"/>
    </sheetNames>
    <sheetDataSet>
      <sheetData sheetId="0" refreshError="1"/>
      <sheetData sheetId="1" refreshError="1">
        <row r="7">
          <cell r="D7">
            <v>799508.97189999989</v>
          </cell>
        </row>
        <row r="26">
          <cell r="D26">
            <v>0</v>
          </cell>
          <cell r="E26">
            <v>0</v>
          </cell>
        </row>
        <row r="47">
          <cell r="I47">
            <v>-2523103.15</v>
          </cell>
        </row>
      </sheetData>
      <sheetData sheetId="2" refreshError="1">
        <row r="16">
          <cell r="D16">
            <v>-745083.15</v>
          </cell>
        </row>
        <row r="32">
          <cell r="D32">
            <v>0</v>
          </cell>
          <cell r="E3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M4">
            <v>13085042.550000001</v>
          </cell>
        </row>
        <row r="8">
          <cell r="M8">
            <v>0</v>
          </cell>
        </row>
        <row r="13">
          <cell r="J13">
            <v>86382</v>
          </cell>
        </row>
      </sheetData>
      <sheetData sheetId="8" refreshError="1"/>
      <sheetData sheetId="9" refreshError="1">
        <row r="15">
          <cell r="I15">
            <v>0.02</v>
          </cell>
        </row>
        <row r="16">
          <cell r="I16">
            <v>0</v>
          </cell>
        </row>
      </sheetData>
      <sheetData sheetId="10" refreshError="1"/>
      <sheetData sheetId="11" refreshError="1">
        <row r="36">
          <cell r="E36">
            <v>25737</v>
          </cell>
        </row>
        <row r="145">
          <cell r="E145">
            <v>54912000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7"/>
  <sheetViews>
    <sheetView topLeftCell="A16" workbookViewId="0">
      <selection activeCell="O38" sqref="O38"/>
    </sheetView>
  </sheetViews>
  <sheetFormatPr defaultRowHeight="15"/>
  <sheetData>
    <row r="1" spans="1:10" ht="15.75" thickBot="1"/>
    <row r="2" spans="1:10">
      <c r="A2" s="393"/>
      <c r="B2" s="394"/>
      <c r="C2" s="394"/>
      <c r="D2" s="394"/>
      <c r="E2" s="394"/>
      <c r="F2" s="394"/>
      <c r="G2" s="394"/>
      <c r="H2" s="394"/>
      <c r="I2" s="394"/>
      <c r="J2" s="395"/>
    </row>
    <row r="3" spans="1:10">
      <c r="A3" s="396"/>
      <c r="B3" s="290" t="s">
        <v>499</v>
      </c>
      <c r="C3" s="290"/>
      <c r="D3" s="290"/>
      <c r="E3" s="420" t="s">
        <v>500</v>
      </c>
      <c r="F3" s="420"/>
      <c r="G3" s="420"/>
      <c r="H3" s="291"/>
      <c r="I3" s="292"/>
      <c r="J3" s="397"/>
    </row>
    <row r="4" spans="1:10">
      <c r="A4" s="396"/>
      <c r="B4" s="290" t="s">
        <v>501</v>
      </c>
      <c r="C4" s="290"/>
      <c r="D4" s="290"/>
      <c r="E4" s="421" t="s">
        <v>502</v>
      </c>
      <c r="F4" s="421"/>
      <c r="G4" s="421"/>
      <c r="H4" s="290"/>
      <c r="I4" s="292"/>
      <c r="J4" s="397"/>
    </row>
    <row r="5" spans="1:10">
      <c r="A5" s="396"/>
      <c r="B5" s="290" t="s">
        <v>503</v>
      </c>
      <c r="C5" s="290"/>
      <c r="D5" s="293" t="s">
        <v>600</v>
      </c>
      <c r="E5" s="293"/>
      <c r="F5" s="293"/>
      <c r="G5" s="290"/>
      <c r="H5" s="292"/>
      <c r="I5" s="418"/>
      <c r="J5" s="419"/>
    </row>
    <row r="6" spans="1:10">
      <c r="A6" s="396"/>
      <c r="B6" s="290"/>
      <c r="C6" s="290"/>
      <c r="D6" s="290"/>
      <c r="E6" s="290"/>
      <c r="F6" s="290"/>
      <c r="G6" s="417" t="s">
        <v>601</v>
      </c>
      <c r="H6" s="316"/>
      <c r="I6" s="292"/>
      <c r="J6" s="397"/>
    </row>
    <row r="7" spans="1:10">
      <c r="A7" s="396"/>
      <c r="B7" s="290" t="s">
        <v>504</v>
      </c>
      <c r="C7" s="290"/>
      <c r="D7" s="290"/>
      <c r="E7" s="294" t="s">
        <v>505</v>
      </c>
      <c r="F7" s="295"/>
      <c r="G7" s="290"/>
      <c r="H7" s="290"/>
      <c r="I7" s="292"/>
      <c r="J7" s="397"/>
    </row>
    <row r="8" spans="1:10">
      <c r="A8" s="396"/>
      <c r="B8" s="290" t="s">
        <v>506</v>
      </c>
      <c r="C8" s="290"/>
      <c r="D8" s="290"/>
      <c r="E8" s="318">
        <v>8258</v>
      </c>
      <c r="F8" s="316"/>
      <c r="G8" s="290"/>
      <c r="H8" s="290"/>
      <c r="I8" s="292"/>
      <c r="J8" s="397"/>
    </row>
    <row r="9" spans="1:10">
      <c r="A9" s="396"/>
      <c r="B9" s="290"/>
      <c r="C9" s="290"/>
      <c r="D9" s="290"/>
      <c r="E9" s="290"/>
      <c r="F9" s="290"/>
      <c r="G9" s="290"/>
      <c r="H9" s="290"/>
      <c r="I9" s="292"/>
      <c r="J9" s="397"/>
    </row>
    <row r="10" spans="1:10">
      <c r="A10" s="396"/>
      <c r="B10" s="290" t="s">
        <v>507</v>
      </c>
      <c r="C10" s="290"/>
      <c r="D10" s="290"/>
      <c r="E10" s="293" t="s">
        <v>508</v>
      </c>
      <c r="F10" s="293"/>
      <c r="G10" s="293"/>
      <c r="H10" s="293"/>
      <c r="I10" s="292"/>
      <c r="J10" s="397"/>
    </row>
    <row r="11" spans="1:10">
      <c r="A11" s="396"/>
      <c r="B11" s="290"/>
      <c r="C11" s="290"/>
      <c r="D11" s="290"/>
      <c r="E11" s="296" t="s">
        <v>509</v>
      </c>
      <c r="F11" s="296"/>
      <c r="G11" s="296"/>
      <c r="H11" s="296"/>
      <c r="I11" s="292"/>
      <c r="J11" s="397"/>
    </row>
    <row r="12" spans="1:10">
      <c r="A12" s="396"/>
      <c r="B12" s="290"/>
      <c r="C12" s="290"/>
      <c r="D12" s="290"/>
      <c r="E12" s="296"/>
      <c r="F12" s="296"/>
      <c r="G12" s="296"/>
      <c r="H12" s="296"/>
      <c r="I12" s="292"/>
      <c r="J12" s="397"/>
    </row>
    <row r="13" spans="1:10">
      <c r="A13" s="398"/>
      <c r="B13" s="297"/>
      <c r="C13" s="297"/>
      <c r="D13" s="297"/>
      <c r="E13" s="297"/>
      <c r="F13" s="297"/>
      <c r="G13" s="297"/>
      <c r="H13" s="297"/>
      <c r="I13" s="297"/>
      <c r="J13" s="399"/>
    </row>
    <row r="14" spans="1:10">
      <c r="A14" s="398"/>
      <c r="B14" s="297"/>
      <c r="C14" s="297"/>
      <c r="D14" s="297"/>
      <c r="E14" s="297"/>
      <c r="F14" s="297"/>
      <c r="G14" s="297"/>
      <c r="H14" s="297"/>
      <c r="I14" s="297"/>
      <c r="J14" s="399"/>
    </row>
    <row r="15" spans="1:10">
      <c r="A15" s="398"/>
      <c r="B15" s="297"/>
      <c r="C15" s="297"/>
      <c r="D15" s="297"/>
      <c r="E15" s="297"/>
      <c r="F15" s="297"/>
      <c r="G15" s="297"/>
      <c r="H15" s="297"/>
      <c r="I15" s="297"/>
      <c r="J15" s="399"/>
    </row>
    <row r="16" spans="1:10">
      <c r="A16" s="398"/>
      <c r="B16" s="297"/>
      <c r="C16" s="297"/>
      <c r="D16" s="297"/>
      <c r="E16" s="297"/>
      <c r="F16" s="297"/>
      <c r="G16" s="297"/>
      <c r="H16" s="297"/>
      <c r="I16" s="297"/>
      <c r="J16" s="399"/>
    </row>
    <row r="17" spans="1:10">
      <c r="A17" s="398"/>
      <c r="B17" s="297"/>
      <c r="C17" s="297"/>
      <c r="D17" s="297"/>
      <c r="E17" s="297"/>
      <c r="F17" s="297"/>
      <c r="G17" s="297"/>
      <c r="H17" s="297"/>
      <c r="I17" s="297"/>
      <c r="J17" s="399"/>
    </row>
    <row r="18" spans="1:10">
      <c r="A18" s="398"/>
      <c r="B18" s="297"/>
      <c r="C18" s="297"/>
      <c r="D18" s="297"/>
      <c r="E18" s="297"/>
      <c r="F18" s="297"/>
      <c r="G18" s="297"/>
      <c r="H18" s="297"/>
      <c r="I18" s="297"/>
      <c r="J18" s="399"/>
    </row>
    <row r="19" spans="1:10">
      <c r="A19" s="398"/>
      <c r="B19" s="297"/>
      <c r="C19" s="297"/>
      <c r="D19" s="241"/>
      <c r="E19" s="239"/>
      <c r="F19" s="239"/>
      <c r="G19" s="239"/>
      <c r="H19" s="239"/>
      <c r="I19" s="297"/>
      <c r="J19" s="399"/>
    </row>
    <row r="20" spans="1:10">
      <c r="A20" s="398"/>
      <c r="B20" s="297"/>
      <c r="C20" s="297"/>
      <c r="D20" s="297"/>
      <c r="E20" s="297"/>
      <c r="F20" s="297"/>
      <c r="G20" s="297"/>
      <c r="H20" s="297"/>
      <c r="I20" s="297"/>
      <c r="J20" s="399"/>
    </row>
    <row r="21" spans="1:10">
      <c r="A21" s="398"/>
      <c r="B21" s="297"/>
      <c r="C21" s="297"/>
      <c r="D21" s="297"/>
      <c r="E21" s="297"/>
      <c r="F21" s="297"/>
      <c r="G21" s="297"/>
      <c r="H21" s="297"/>
      <c r="I21" s="297"/>
      <c r="J21" s="399"/>
    </row>
    <row r="22" spans="1:10">
      <c r="A22" s="398"/>
      <c r="B22" s="297"/>
      <c r="C22" s="297"/>
      <c r="D22" s="297"/>
      <c r="E22" s="297"/>
      <c r="F22" s="297"/>
      <c r="G22" s="297"/>
      <c r="H22" s="297"/>
      <c r="I22" s="297"/>
      <c r="J22" s="399"/>
    </row>
    <row r="23" spans="1:10">
      <c r="A23" s="398"/>
      <c r="B23" s="297"/>
      <c r="C23" s="297"/>
      <c r="D23" s="297"/>
      <c r="E23" s="297"/>
      <c r="F23" s="297"/>
      <c r="G23" s="297"/>
      <c r="H23" s="297"/>
      <c r="I23" s="297"/>
      <c r="J23" s="399"/>
    </row>
    <row r="24" spans="1:10">
      <c r="A24" s="398"/>
      <c r="B24" s="297"/>
      <c r="C24" s="297"/>
      <c r="D24" s="297"/>
      <c r="E24" s="297"/>
      <c r="F24" s="297"/>
      <c r="G24" s="297"/>
      <c r="H24" s="297"/>
      <c r="I24" s="297"/>
      <c r="J24" s="399"/>
    </row>
    <row r="25" spans="1:10" ht="30">
      <c r="A25" s="422" t="s">
        <v>510</v>
      </c>
      <c r="B25" s="423"/>
      <c r="C25" s="423"/>
      <c r="D25" s="423"/>
      <c r="E25" s="423"/>
      <c r="F25" s="423"/>
      <c r="G25" s="423"/>
      <c r="H25" s="423"/>
      <c r="I25" s="423"/>
      <c r="J25" s="424"/>
    </row>
    <row r="26" spans="1:10">
      <c r="A26" s="400"/>
      <c r="B26" s="425"/>
      <c r="C26" s="425"/>
      <c r="D26" s="425"/>
      <c r="E26" s="425"/>
      <c r="F26" s="425"/>
      <c r="G26" s="425"/>
      <c r="H26" s="425"/>
      <c r="I26" s="425"/>
      <c r="J26" s="401"/>
    </row>
    <row r="27" spans="1:10">
      <c r="A27" s="400"/>
      <c r="B27" s="425"/>
      <c r="C27" s="425"/>
      <c r="D27" s="425"/>
      <c r="E27" s="425"/>
      <c r="F27" s="425"/>
      <c r="G27" s="425"/>
      <c r="H27" s="425"/>
      <c r="I27" s="425"/>
      <c r="J27" s="401"/>
    </row>
    <row r="28" spans="1:10">
      <c r="A28" s="400"/>
      <c r="B28" s="298"/>
      <c r="C28" s="298"/>
      <c r="D28" s="298"/>
      <c r="E28" s="298"/>
      <c r="F28" s="298"/>
      <c r="G28" s="298"/>
      <c r="H28" s="298"/>
      <c r="I28" s="298"/>
      <c r="J28" s="401"/>
    </row>
    <row r="29" spans="1:10">
      <c r="A29" s="400"/>
      <c r="B29" s="298"/>
      <c r="C29" s="298"/>
      <c r="D29" s="298"/>
      <c r="E29" s="298"/>
      <c r="F29" s="298"/>
      <c r="G29" s="298"/>
      <c r="H29" s="298"/>
      <c r="I29" s="298"/>
      <c r="J29" s="401"/>
    </row>
    <row r="30" spans="1:10" ht="15" customHeight="1">
      <c r="A30" s="426" t="s">
        <v>521</v>
      </c>
      <c r="B30" s="427"/>
      <c r="C30" s="427"/>
      <c r="D30" s="427"/>
      <c r="E30" s="427"/>
      <c r="F30" s="427"/>
      <c r="G30" s="427"/>
      <c r="H30" s="427"/>
      <c r="I30" s="427"/>
      <c r="J30" s="428"/>
    </row>
    <row r="31" spans="1:10" ht="15" customHeight="1">
      <c r="A31" s="426"/>
      <c r="B31" s="427"/>
      <c r="C31" s="427"/>
      <c r="D31" s="427"/>
      <c r="E31" s="427"/>
      <c r="F31" s="427"/>
      <c r="G31" s="427"/>
      <c r="H31" s="427"/>
      <c r="I31" s="427"/>
      <c r="J31" s="428"/>
    </row>
    <row r="32" spans="1:10">
      <c r="A32" s="398"/>
      <c r="B32" s="297"/>
      <c r="C32" s="297"/>
      <c r="D32" s="297"/>
      <c r="E32" s="297"/>
      <c r="F32" s="297"/>
      <c r="G32" s="297"/>
      <c r="H32" s="297"/>
      <c r="I32" s="297"/>
      <c r="J32" s="399"/>
    </row>
    <row r="33" spans="1:10">
      <c r="A33" s="398"/>
      <c r="B33" s="297"/>
      <c r="C33" s="297"/>
      <c r="D33" s="297"/>
      <c r="E33" s="297"/>
      <c r="F33" s="297"/>
      <c r="G33" s="297"/>
      <c r="H33" s="297"/>
      <c r="I33" s="297"/>
      <c r="J33" s="399"/>
    </row>
    <row r="34" spans="1:10">
      <c r="A34" s="398"/>
      <c r="B34" s="297"/>
      <c r="C34" s="297"/>
      <c r="D34" s="297"/>
      <c r="E34" s="297"/>
      <c r="F34" s="297"/>
      <c r="G34" s="297"/>
      <c r="H34" s="297"/>
      <c r="I34" s="297"/>
      <c r="J34" s="399"/>
    </row>
    <row r="35" spans="1:10">
      <c r="A35" s="398"/>
      <c r="B35" s="297"/>
      <c r="C35" s="297"/>
      <c r="D35" s="297"/>
      <c r="E35" s="297"/>
      <c r="F35" s="297"/>
      <c r="G35" s="297"/>
      <c r="H35" s="297"/>
      <c r="I35" s="297"/>
      <c r="J35" s="399"/>
    </row>
    <row r="36" spans="1:10">
      <c r="A36" s="398"/>
      <c r="B36" s="297"/>
      <c r="C36" s="297"/>
      <c r="D36" s="297"/>
      <c r="E36" s="297"/>
      <c r="F36" s="297"/>
      <c r="G36" s="297"/>
      <c r="H36" s="297"/>
      <c r="I36" s="297"/>
      <c r="J36" s="399"/>
    </row>
    <row r="37" spans="1:10">
      <c r="A37" s="398"/>
      <c r="B37" s="290" t="s">
        <v>511</v>
      </c>
      <c r="C37" s="290"/>
      <c r="D37" s="290"/>
      <c r="E37" s="290"/>
      <c r="F37" s="290"/>
      <c r="G37" s="317" t="s">
        <v>512</v>
      </c>
      <c r="H37" s="317"/>
      <c r="I37" s="292"/>
      <c r="J37" s="397"/>
    </row>
    <row r="38" spans="1:10">
      <c r="A38" s="398"/>
      <c r="B38" s="290" t="s">
        <v>513</v>
      </c>
      <c r="C38" s="290"/>
      <c r="D38" s="290"/>
      <c r="E38" s="290"/>
      <c r="F38" s="290"/>
      <c r="G38" s="318" t="s">
        <v>514</v>
      </c>
      <c r="H38" s="318"/>
      <c r="I38" s="292"/>
      <c r="J38" s="397"/>
    </row>
    <row r="39" spans="1:10">
      <c r="A39" s="398"/>
      <c r="B39" s="290" t="s">
        <v>515</v>
      </c>
      <c r="C39" s="290"/>
      <c r="D39" s="290"/>
      <c r="E39" s="290"/>
      <c r="F39" s="290"/>
      <c r="G39" s="318" t="s">
        <v>245</v>
      </c>
      <c r="H39" s="318"/>
      <c r="I39" s="292"/>
      <c r="J39" s="397"/>
    </row>
    <row r="40" spans="1:10">
      <c r="A40" s="398"/>
      <c r="B40" s="290" t="s">
        <v>516</v>
      </c>
      <c r="C40" s="290"/>
      <c r="D40" s="290"/>
      <c r="E40" s="290"/>
      <c r="F40" s="290"/>
      <c r="G40" s="318" t="s">
        <v>512</v>
      </c>
      <c r="H40" s="318"/>
      <c r="I40" s="292"/>
      <c r="J40" s="397"/>
    </row>
    <row r="41" spans="1:10">
      <c r="A41" s="398"/>
      <c r="B41" s="290"/>
      <c r="C41" s="290"/>
      <c r="D41" s="290"/>
      <c r="E41" s="290"/>
      <c r="F41" s="290"/>
      <c r="G41" s="290"/>
      <c r="H41" s="290"/>
      <c r="I41" s="292"/>
      <c r="J41" s="399"/>
    </row>
    <row r="42" spans="1:10" ht="15.75">
      <c r="A42" s="398"/>
      <c r="B42" s="290" t="s">
        <v>517</v>
      </c>
      <c r="C42" s="290"/>
      <c r="D42" s="290"/>
      <c r="E42" s="290"/>
      <c r="F42" s="316" t="s">
        <v>518</v>
      </c>
      <c r="G42" s="319" t="s">
        <v>522</v>
      </c>
      <c r="H42" s="319"/>
      <c r="I42" s="292"/>
      <c r="J42" s="402"/>
    </row>
    <row r="43" spans="1:10" ht="15.75">
      <c r="A43" s="398"/>
      <c r="B43" s="290"/>
      <c r="C43" s="290"/>
      <c r="D43" s="290"/>
      <c r="E43" s="290"/>
      <c r="F43" s="316" t="s">
        <v>519</v>
      </c>
      <c r="G43" s="315" t="s">
        <v>523</v>
      </c>
      <c r="H43" s="315"/>
      <c r="I43" s="292"/>
      <c r="J43" s="402"/>
    </row>
    <row r="44" spans="1:10" ht="15.75">
      <c r="A44" s="398"/>
      <c r="B44" s="290"/>
      <c r="C44" s="290"/>
      <c r="D44" s="290"/>
      <c r="E44" s="290"/>
      <c r="F44" s="316"/>
      <c r="G44" s="316"/>
      <c r="H44" s="316"/>
      <c r="I44" s="292"/>
      <c r="J44" s="402"/>
    </row>
    <row r="45" spans="1:10" ht="15.75">
      <c r="A45" s="398"/>
      <c r="B45" s="290" t="s">
        <v>520</v>
      </c>
      <c r="C45" s="290"/>
      <c r="D45" s="290"/>
      <c r="E45" s="316"/>
      <c r="F45" s="290"/>
      <c r="G45" s="420" t="s">
        <v>524</v>
      </c>
      <c r="H45" s="420"/>
      <c r="I45" s="292"/>
      <c r="J45" s="402"/>
    </row>
    <row r="46" spans="1:10">
      <c r="A46" s="396"/>
      <c r="B46" s="190"/>
      <c r="C46" s="190"/>
      <c r="D46" s="190"/>
      <c r="E46" s="190"/>
      <c r="F46" s="190"/>
      <c r="G46" s="190"/>
      <c r="H46" s="190"/>
      <c r="I46" s="190"/>
      <c r="J46" s="403"/>
    </row>
    <row r="47" spans="1:10" ht="15.75" thickBot="1">
      <c r="A47" s="404"/>
      <c r="B47" s="405"/>
      <c r="C47" s="406"/>
      <c r="D47" s="405"/>
      <c r="E47" s="405"/>
      <c r="F47" s="405"/>
      <c r="G47" s="405"/>
      <c r="H47" s="405"/>
      <c r="I47" s="405"/>
      <c r="J47" s="407"/>
    </row>
  </sheetData>
  <mergeCells count="7">
    <mergeCell ref="G45:H45"/>
    <mergeCell ref="E3:G3"/>
    <mergeCell ref="E4:G4"/>
    <mergeCell ref="A25:J25"/>
    <mergeCell ref="B26:I26"/>
    <mergeCell ref="B27:I27"/>
    <mergeCell ref="A30:J31"/>
  </mergeCells>
  <pageMargins left="0.57999999999999996" right="0.7" top="0.27" bottom="0.47" header="0.17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6"/>
  <sheetViews>
    <sheetView tabSelected="1" topLeftCell="A15" workbookViewId="0">
      <selection activeCell="Q37" sqref="Q37"/>
    </sheetView>
  </sheetViews>
  <sheetFormatPr defaultRowHeight="15"/>
  <cols>
    <col min="1" max="1" width="5.7109375" customWidth="1"/>
    <col min="2" max="2" width="42.42578125" bestFit="1" customWidth="1"/>
    <col min="4" max="4" width="16.42578125" bestFit="1" customWidth="1"/>
    <col min="5" max="5" width="11.28515625" bestFit="1" customWidth="1"/>
    <col min="6" max="6" width="6" customWidth="1"/>
    <col min="7" max="7" width="41.5703125" bestFit="1" customWidth="1"/>
    <col min="9" max="9" width="15.42578125" bestFit="1" customWidth="1"/>
    <col min="10" max="10" width="12.28515625" bestFit="1" customWidth="1"/>
  </cols>
  <sheetData>
    <row r="1" spans="1:10">
      <c r="A1" s="429" t="s">
        <v>0</v>
      </c>
      <c r="B1" s="429"/>
      <c r="C1" s="429"/>
      <c r="D1" s="429"/>
      <c r="E1" s="1"/>
      <c r="F1" s="430" t="s">
        <v>1</v>
      </c>
      <c r="G1" s="430"/>
      <c r="H1" s="430"/>
      <c r="I1" s="430"/>
      <c r="J1" s="1"/>
    </row>
    <row r="2" spans="1:10" ht="15.75" thickBot="1">
      <c r="A2" s="2"/>
      <c r="B2" s="429" t="s">
        <v>525</v>
      </c>
      <c r="C2" s="429"/>
      <c r="D2" s="429"/>
      <c r="E2" s="1" t="s">
        <v>2</v>
      </c>
      <c r="F2" s="3"/>
      <c r="G2" s="430" t="s">
        <v>525</v>
      </c>
      <c r="H2" s="430"/>
      <c r="I2" s="430"/>
      <c r="J2" s="1" t="s">
        <v>2</v>
      </c>
    </row>
    <row r="3" spans="1:10" ht="12.75" customHeight="1" thickTop="1">
      <c r="A3" s="6"/>
      <c r="B3" s="7" t="s">
        <v>3</v>
      </c>
      <c r="C3" s="8" t="s">
        <v>4</v>
      </c>
      <c r="D3" s="9" t="s">
        <v>523</v>
      </c>
      <c r="E3" s="10" t="s">
        <v>5</v>
      </c>
      <c r="F3" s="11"/>
      <c r="G3" s="8" t="s">
        <v>6</v>
      </c>
      <c r="H3" s="8" t="s">
        <v>4</v>
      </c>
      <c r="I3" s="9" t="s">
        <v>523</v>
      </c>
      <c r="J3" s="9" t="s">
        <v>5</v>
      </c>
    </row>
    <row r="4" spans="1:10" ht="12.75" customHeight="1">
      <c r="A4" s="12" t="s">
        <v>7</v>
      </c>
      <c r="B4" s="13" t="s">
        <v>8</v>
      </c>
      <c r="C4" s="13"/>
      <c r="D4" s="14"/>
      <c r="E4" s="15"/>
      <c r="F4" s="16" t="s">
        <v>7</v>
      </c>
      <c r="G4" s="13" t="s">
        <v>9</v>
      </c>
      <c r="H4" s="13"/>
      <c r="I4" s="13"/>
      <c r="J4" s="13"/>
    </row>
    <row r="5" spans="1:10" ht="12.75" customHeight="1">
      <c r="A5" s="17">
        <v>1</v>
      </c>
      <c r="B5" s="18" t="s">
        <v>10</v>
      </c>
      <c r="C5" s="19"/>
      <c r="D5" s="14">
        <f>D6+D7</f>
        <v>571483.6</v>
      </c>
      <c r="E5" s="14">
        <f>E6+E7</f>
        <v>825246</v>
      </c>
      <c r="F5" s="20">
        <v>1</v>
      </c>
      <c r="G5" s="18" t="s">
        <v>11</v>
      </c>
      <c r="H5" s="18"/>
      <c r="I5" s="18"/>
      <c r="J5" s="18"/>
    </row>
    <row r="6" spans="1:10" ht="12.75" customHeight="1">
      <c r="A6" s="17" t="s">
        <v>12</v>
      </c>
      <c r="B6" s="21" t="s">
        <v>13</v>
      </c>
      <c r="C6" s="22">
        <v>512</v>
      </c>
      <c r="D6" s="23">
        <v>514957</v>
      </c>
      <c r="E6" s="24">
        <v>799509</v>
      </c>
      <c r="F6" s="20" t="s">
        <v>12</v>
      </c>
      <c r="G6" s="21" t="s">
        <v>14</v>
      </c>
      <c r="H6" s="18"/>
      <c r="I6" s="18"/>
      <c r="J6" s="18"/>
    </row>
    <row r="7" spans="1:10" ht="12.75" customHeight="1">
      <c r="A7" s="17" t="s">
        <v>15</v>
      </c>
      <c r="B7" s="21" t="s">
        <v>16</v>
      </c>
      <c r="C7" s="22">
        <v>531</v>
      </c>
      <c r="D7" s="23">
        <v>56526.6</v>
      </c>
      <c r="E7" s="24">
        <v>25737</v>
      </c>
      <c r="F7" s="20" t="s">
        <v>15</v>
      </c>
      <c r="G7" s="21" t="s">
        <v>17</v>
      </c>
      <c r="H7" s="18"/>
      <c r="I7" s="18"/>
      <c r="J7" s="18"/>
    </row>
    <row r="8" spans="1:10" ht="12.75" customHeight="1">
      <c r="A8" s="17">
        <v>2</v>
      </c>
      <c r="B8" s="18" t="s">
        <v>18</v>
      </c>
      <c r="C8" s="22"/>
      <c r="D8" s="24"/>
      <c r="E8" s="24"/>
      <c r="F8" s="20">
        <v>2</v>
      </c>
      <c r="G8" s="18" t="s">
        <v>19</v>
      </c>
      <c r="H8" s="18"/>
      <c r="I8" s="18"/>
      <c r="J8" s="18"/>
    </row>
    <row r="9" spans="1:10" ht="12.75" customHeight="1">
      <c r="A9" s="17" t="s">
        <v>12</v>
      </c>
      <c r="B9" s="21" t="s">
        <v>14</v>
      </c>
      <c r="C9" s="22"/>
      <c r="D9" s="24"/>
      <c r="E9" s="24"/>
      <c r="F9" s="20" t="s">
        <v>12</v>
      </c>
      <c r="G9" s="21" t="s">
        <v>20</v>
      </c>
      <c r="H9" s="24">
        <v>467</v>
      </c>
      <c r="I9" s="23">
        <v>0</v>
      </c>
      <c r="J9" s="24">
        <v>36735909</v>
      </c>
    </row>
    <row r="10" spans="1:10" ht="12.75" customHeight="1">
      <c r="A10" s="17" t="s">
        <v>15</v>
      </c>
      <c r="B10" s="21" t="s">
        <v>17</v>
      </c>
      <c r="C10" s="22"/>
      <c r="D10" s="24"/>
      <c r="E10" s="24"/>
      <c r="F10" s="20" t="s">
        <v>15</v>
      </c>
      <c r="G10" s="21" t="s">
        <v>21</v>
      </c>
      <c r="H10" s="24"/>
      <c r="I10" s="25"/>
      <c r="J10" s="24"/>
    </row>
    <row r="11" spans="1:10" ht="12.75" customHeight="1">
      <c r="A11" s="17"/>
      <c r="B11" s="13" t="s">
        <v>22</v>
      </c>
      <c r="C11" s="22"/>
      <c r="D11" s="26"/>
      <c r="E11" s="26"/>
      <c r="F11" s="20" t="s">
        <v>23</v>
      </c>
      <c r="G11" s="21" t="s">
        <v>24</v>
      </c>
      <c r="H11" s="25"/>
      <c r="I11" s="23">
        <v>35821000</v>
      </c>
      <c r="J11" s="24">
        <v>23780773</v>
      </c>
    </row>
    <row r="12" spans="1:10" ht="12.75" customHeight="1">
      <c r="A12" s="17">
        <v>3</v>
      </c>
      <c r="B12" s="18" t="s">
        <v>25</v>
      </c>
      <c r="C12" s="22"/>
      <c r="D12" s="24"/>
      <c r="E12" s="24"/>
      <c r="F12" s="20"/>
      <c r="G12" s="13" t="s">
        <v>22</v>
      </c>
      <c r="H12" s="26"/>
      <c r="I12" s="26">
        <f>SUM(I9:I11)</f>
        <v>35821000</v>
      </c>
      <c r="J12" s="22">
        <f>SUM(J9:J11)</f>
        <v>60516682</v>
      </c>
    </row>
    <row r="13" spans="1:10" ht="12.75" customHeight="1">
      <c r="A13" s="17" t="s">
        <v>12</v>
      </c>
      <c r="B13" s="21" t="s">
        <v>26</v>
      </c>
      <c r="C13" s="22"/>
      <c r="D13" s="23">
        <v>5196248</v>
      </c>
      <c r="E13" s="24">
        <v>5748453</v>
      </c>
      <c r="F13" s="20">
        <v>3</v>
      </c>
      <c r="G13" s="27" t="s">
        <v>27</v>
      </c>
      <c r="H13" s="24"/>
      <c r="I13" s="28"/>
      <c r="J13" s="24">
        <v>0</v>
      </c>
    </row>
    <row r="14" spans="1:10" ht="12.75" customHeight="1">
      <c r="A14" s="17" t="s">
        <v>15</v>
      </c>
      <c r="B14" s="21" t="s">
        <v>28</v>
      </c>
      <c r="C14" s="22">
        <v>444445</v>
      </c>
      <c r="D14" s="23">
        <v>156706</v>
      </c>
      <c r="E14" s="24">
        <v>166461</v>
      </c>
      <c r="F14" s="20" t="s">
        <v>12</v>
      </c>
      <c r="G14" s="21" t="s">
        <v>29</v>
      </c>
      <c r="H14" s="24">
        <v>401</v>
      </c>
      <c r="I14" s="25">
        <v>12939991</v>
      </c>
      <c r="J14" s="25">
        <v>10945742</v>
      </c>
    </row>
    <row r="15" spans="1:10" ht="12.75" customHeight="1">
      <c r="A15" s="17" t="s">
        <v>23</v>
      </c>
      <c r="B15" s="21" t="s">
        <v>30</v>
      </c>
      <c r="C15" s="22"/>
      <c r="D15" s="29">
        <v>88474347.620000005</v>
      </c>
      <c r="E15" s="29">
        <v>39631350</v>
      </c>
      <c r="F15" s="20" t="s">
        <v>15</v>
      </c>
      <c r="G15" s="21" t="s">
        <v>31</v>
      </c>
      <c r="H15" s="24">
        <v>421</v>
      </c>
      <c r="I15" s="30">
        <v>26640</v>
      </c>
      <c r="J15" s="24">
        <v>106560</v>
      </c>
    </row>
    <row r="16" spans="1:10" ht="12.75" customHeight="1">
      <c r="A16" s="17" t="s">
        <v>32</v>
      </c>
      <c r="B16" s="21" t="s">
        <v>33</v>
      </c>
      <c r="C16" s="22"/>
      <c r="D16" s="22"/>
      <c r="E16" s="24"/>
      <c r="F16" s="20" t="s">
        <v>23</v>
      </c>
      <c r="G16" s="21" t="s">
        <v>34</v>
      </c>
      <c r="H16" s="24">
        <v>444</v>
      </c>
      <c r="I16" s="23">
        <v>0</v>
      </c>
      <c r="J16" s="22">
        <v>0</v>
      </c>
    </row>
    <row r="17" spans="1:10" ht="12.75" customHeight="1">
      <c r="A17" s="17"/>
      <c r="B17" s="31" t="s">
        <v>35</v>
      </c>
      <c r="C17" s="22"/>
      <c r="D17" s="26">
        <f>SUM(D13:D16)</f>
        <v>93827301.620000005</v>
      </c>
      <c r="E17" s="26">
        <f>SUM(E13:E16)</f>
        <v>45546264</v>
      </c>
      <c r="F17" s="20" t="s">
        <v>32</v>
      </c>
      <c r="G17" s="21" t="s">
        <v>36</v>
      </c>
      <c r="H17" s="24">
        <v>431442</v>
      </c>
      <c r="I17" s="22">
        <v>8120</v>
      </c>
      <c r="J17" s="24">
        <v>8370</v>
      </c>
    </row>
    <row r="18" spans="1:10" ht="12.75" customHeight="1">
      <c r="A18" s="17">
        <v>4</v>
      </c>
      <c r="B18" s="18" t="s">
        <v>37</v>
      </c>
      <c r="C18" s="22"/>
      <c r="D18" s="24"/>
      <c r="E18" s="24"/>
      <c r="F18" s="20" t="s">
        <v>38</v>
      </c>
      <c r="G18" s="21" t="s">
        <v>39</v>
      </c>
      <c r="H18" s="24"/>
      <c r="I18" s="26"/>
      <c r="J18" s="24">
        <v>0</v>
      </c>
    </row>
    <row r="19" spans="1:10" ht="12.75" customHeight="1">
      <c r="A19" s="17" t="s">
        <v>12</v>
      </c>
      <c r="B19" s="21" t="s">
        <v>40</v>
      </c>
      <c r="C19" s="22"/>
      <c r="D19" s="28">
        <v>0</v>
      </c>
      <c r="E19" s="24">
        <v>0</v>
      </c>
      <c r="F19" s="20"/>
      <c r="G19" s="13" t="s">
        <v>35</v>
      </c>
      <c r="H19" s="26"/>
      <c r="I19" s="26">
        <f>SUM(I13:I18)</f>
        <v>12974751</v>
      </c>
      <c r="J19" s="26">
        <f>SUM(J13:J18)</f>
        <v>11060672</v>
      </c>
    </row>
    <row r="20" spans="1:10" ht="12.75" customHeight="1">
      <c r="A20" s="17" t="s">
        <v>15</v>
      </c>
      <c r="B20" s="21" t="s">
        <v>41</v>
      </c>
      <c r="C20" s="22"/>
      <c r="D20" s="24"/>
      <c r="E20" s="24"/>
      <c r="F20" s="20">
        <v>4</v>
      </c>
      <c r="G20" s="27" t="s">
        <v>42</v>
      </c>
      <c r="H20" s="24"/>
      <c r="I20" s="28">
        <v>0</v>
      </c>
      <c r="J20" s="24">
        <v>0</v>
      </c>
    </row>
    <row r="21" spans="1:10" ht="12.75" customHeight="1">
      <c r="A21" s="17" t="s">
        <v>23</v>
      </c>
      <c r="B21" s="21" t="s">
        <v>43</v>
      </c>
      <c r="C21" s="22"/>
      <c r="D21" s="26">
        <v>0</v>
      </c>
      <c r="E21" s="24">
        <v>0</v>
      </c>
      <c r="F21" s="20">
        <v>5</v>
      </c>
      <c r="G21" s="18" t="s">
        <v>44</v>
      </c>
      <c r="H21" s="24"/>
      <c r="I21" s="24"/>
      <c r="J21" s="24"/>
    </row>
    <row r="22" spans="1:10" ht="12.75" customHeight="1">
      <c r="A22" s="17" t="s">
        <v>32</v>
      </c>
      <c r="B22" s="21" t="s">
        <v>45</v>
      </c>
      <c r="C22" s="22"/>
      <c r="D22" s="24"/>
      <c r="E22" s="24"/>
      <c r="F22" s="16"/>
      <c r="G22" s="13" t="s">
        <v>46</v>
      </c>
      <c r="H22" s="26"/>
      <c r="I22" s="26">
        <f>I12+I19+I20</f>
        <v>48795751</v>
      </c>
      <c r="J22" s="26">
        <f>J12+J19+J20</f>
        <v>71577354</v>
      </c>
    </row>
    <row r="23" spans="1:10" ht="12.75" customHeight="1">
      <c r="A23" s="17" t="s">
        <v>32</v>
      </c>
      <c r="B23" s="21" t="s">
        <v>47</v>
      </c>
      <c r="C23" s="22"/>
      <c r="D23" s="24">
        <v>0</v>
      </c>
      <c r="E23" s="24">
        <v>0</v>
      </c>
      <c r="F23" s="16" t="s">
        <v>48</v>
      </c>
      <c r="G23" s="13" t="s">
        <v>49</v>
      </c>
      <c r="H23" s="26"/>
      <c r="I23" s="26"/>
      <c r="J23" s="26"/>
    </row>
    <row r="24" spans="1:10" ht="12.75" customHeight="1">
      <c r="A24" s="17" t="s">
        <v>38</v>
      </c>
      <c r="B24" s="21" t="s">
        <v>50</v>
      </c>
      <c r="C24" s="22"/>
      <c r="D24" s="25">
        <v>0</v>
      </c>
      <c r="E24" s="25">
        <v>0</v>
      </c>
      <c r="F24" s="20">
        <v>1</v>
      </c>
      <c r="G24" s="27" t="s">
        <v>51</v>
      </c>
      <c r="H24" s="24"/>
      <c r="I24" s="24"/>
      <c r="J24" s="24"/>
    </row>
    <row r="25" spans="1:10" ht="12.75" customHeight="1">
      <c r="A25" s="17"/>
      <c r="B25" s="13" t="s">
        <v>52</v>
      </c>
      <c r="C25" s="22"/>
      <c r="D25" s="26">
        <f>SUM(D19:D24)</f>
        <v>0</v>
      </c>
      <c r="E25" s="26">
        <f>SUM(E19:E24)</f>
        <v>0</v>
      </c>
      <c r="F25" s="20" t="s">
        <v>12</v>
      </c>
      <c r="G25" s="21" t="s">
        <v>53</v>
      </c>
      <c r="H25" s="24"/>
      <c r="I25" s="24"/>
      <c r="J25" s="24"/>
    </row>
    <row r="26" spans="1:10" ht="12.75" customHeight="1">
      <c r="A26" s="17">
        <v>5</v>
      </c>
      <c r="B26" s="18" t="s">
        <v>54</v>
      </c>
      <c r="C26" s="22"/>
      <c r="D26" s="24"/>
      <c r="E26" s="24"/>
      <c r="F26" s="20" t="s">
        <v>15</v>
      </c>
      <c r="G26" s="21" t="s">
        <v>55</v>
      </c>
      <c r="H26" s="24"/>
      <c r="I26" s="24"/>
      <c r="J26" s="24"/>
    </row>
    <row r="27" spans="1:10" ht="12.75" customHeight="1">
      <c r="A27" s="17">
        <v>6</v>
      </c>
      <c r="B27" s="18" t="s">
        <v>56</v>
      </c>
      <c r="C27" s="22"/>
      <c r="D27" s="24"/>
      <c r="E27" s="24"/>
      <c r="F27" s="20"/>
      <c r="G27" s="13" t="s">
        <v>57</v>
      </c>
      <c r="H27" s="24"/>
      <c r="I27" s="26">
        <f>SUM(I25:I26)</f>
        <v>0</v>
      </c>
      <c r="J27" s="24"/>
    </row>
    <row r="28" spans="1:10" ht="12.75" customHeight="1">
      <c r="A28" s="17">
        <v>7</v>
      </c>
      <c r="B28" s="18" t="s">
        <v>58</v>
      </c>
      <c r="C28" s="22"/>
      <c r="D28" s="24"/>
      <c r="E28" s="24"/>
      <c r="F28" s="20">
        <v>1</v>
      </c>
      <c r="G28" s="27" t="s">
        <v>526</v>
      </c>
      <c r="H28" s="24">
        <v>468</v>
      </c>
      <c r="I28" s="22">
        <v>79770000</v>
      </c>
      <c r="J28" s="24">
        <v>3030099</v>
      </c>
    </row>
    <row r="29" spans="1:10" ht="12.75" customHeight="1">
      <c r="A29" s="12"/>
      <c r="B29" s="13" t="s">
        <v>59</v>
      </c>
      <c r="C29" s="22"/>
      <c r="D29" s="26">
        <f>D5+D11+D17+D25</f>
        <v>94398785.219999999</v>
      </c>
      <c r="E29" s="26">
        <f>E5+E11+E17+E25</f>
        <v>46371510</v>
      </c>
      <c r="F29" s="20">
        <v>2</v>
      </c>
      <c r="G29" s="27" t="s">
        <v>60</v>
      </c>
      <c r="H29" s="24"/>
      <c r="I29" s="24">
        <f>'[1]SHENIME SHPJEG'!E145</f>
        <v>54912000</v>
      </c>
      <c r="J29" s="24">
        <v>54912000</v>
      </c>
    </row>
    <row r="30" spans="1:10" ht="12.75" customHeight="1">
      <c r="A30" s="12" t="s">
        <v>48</v>
      </c>
      <c r="B30" s="13" t="s">
        <v>61</v>
      </c>
      <c r="C30" s="22"/>
      <c r="D30" s="26"/>
      <c r="E30" s="26"/>
      <c r="F30" s="20">
        <v>3</v>
      </c>
      <c r="G30" s="27"/>
      <c r="H30" s="24"/>
      <c r="I30" s="25"/>
      <c r="J30" s="24"/>
    </row>
    <row r="31" spans="1:10" ht="12.75" customHeight="1">
      <c r="A31" s="17">
        <v>1</v>
      </c>
      <c r="B31" s="18" t="s">
        <v>62</v>
      </c>
      <c r="C31" s="22"/>
      <c r="D31" s="24"/>
      <c r="E31" s="24"/>
      <c r="F31" s="20"/>
      <c r="G31" s="13" t="s">
        <v>63</v>
      </c>
      <c r="H31" s="24"/>
      <c r="I31" s="26">
        <f>I28+I29+I30</f>
        <v>134682000</v>
      </c>
      <c r="J31" s="24">
        <f>J28+J29+J30</f>
        <v>57942099</v>
      </c>
    </row>
    <row r="32" spans="1:10" ht="12.75" customHeight="1">
      <c r="A32" s="17" t="s">
        <v>12</v>
      </c>
      <c r="B32" s="21" t="s">
        <v>64</v>
      </c>
      <c r="C32" s="22"/>
      <c r="D32" s="24"/>
      <c r="E32" s="24"/>
      <c r="F32" s="16"/>
      <c r="G32" s="13" t="s">
        <v>65</v>
      </c>
      <c r="H32" s="14"/>
      <c r="I32" s="14">
        <f>I22+I31</f>
        <v>183477751</v>
      </c>
      <c r="J32" s="14">
        <f>J22+J31</f>
        <v>129519453</v>
      </c>
    </row>
    <row r="33" spans="1:10" ht="12.75" customHeight="1">
      <c r="A33" s="17" t="s">
        <v>15</v>
      </c>
      <c r="B33" s="21" t="s">
        <v>66</v>
      </c>
      <c r="C33" s="22"/>
      <c r="D33" s="26">
        <v>306229962</v>
      </c>
      <c r="E33" s="24">
        <v>306229962</v>
      </c>
      <c r="F33" s="20"/>
      <c r="G33" s="18"/>
      <c r="H33" s="24"/>
      <c r="I33" s="24"/>
      <c r="J33" s="24"/>
    </row>
    <row r="34" spans="1:10" ht="12.75" customHeight="1">
      <c r="A34" s="17" t="s">
        <v>23</v>
      </c>
      <c r="B34" s="21" t="s">
        <v>67</v>
      </c>
      <c r="C34" s="22"/>
      <c r="D34" s="24"/>
      <c r="E34" s="24"/>
      <c r="F34" s="16" t="s">
        <v>68</v>
      </c>
      <c r="G34" s="13" t="s">
        <v>69</v>
      </c>
      <c r="H34" s="26"/>
      <c r="I34" s="26"/>
      <c r="J34" s="26"/>
    </row>
    <row r="35" spans="1:10" ht="12.75" customHeight="1">
      <c r="A35" s="17" t="s">
        <v>32</v>
      </c>
      <c r="B35" s="21" t="s">
        <v>70</v>
      </c>
      <c r="C35" s="22"/>
      <c r="D35" s="24">
        <v>28805195</v>
      </c>
      <c r="E35" s="24">
        <v>28805195</v>
      </c>
      <c r="F35" s="32">
        <v>1</v>
      </c>
      <c r="G35" s="33" t="s">
        <v>71</v>
      </c>
      <c r="H35" s="34"/>
      <c r="I35" s="34"/>
      <c r="J35" s="35"/>
    </row>
    <row r="36" spans="1:10" ht="12.75" customHeight="1">
      <c r="A36" s="36"/>
      <c r="B36" s="13" t="s">
        <v>57</v>
      </c>
      <c r="C36" s="22"/>
      <c r="D36" s="26">
        <f>SUM(D31:D35)</f>
        <v>335035157</v>
      </c>
      <c r="E36" s="26">
        <f>SUM(E31:E35)</f>
        <v>335035157</v>
      </c>
      <c r="F36" s="32">
        <v>2</v>
      </c>
      <c r="G36" s="33" t="s">
        <v>72</v>
      </c>
      <c r="H36" s="35"/>
      <c r="I36" s="35"/>
      <c r="J36" s="35"/>
    </row>
    <row r="37" spans="1:10" ht="12.75" customHeight="1">
      <c r="A37" s="17">
        <v>2</v>
      </c>
      <c r="B37" s="18" t="s">
        <v>73</v>
      </c>
      <c r="C37" s="22"/>
      <c r="D37" s="24"/>
      <c r="E37" s="24"/>
      <c r="F37" s="20">
        <v>3</v>
      </c>
      <c r="G37" s="18" t="s">
        <v>74</v>
      </c>
      <c r="H37" s="24"/>
      <c r="I37" s="26">
        <v>80000000</v>
      </c>
      <c r="J37" s="24">
        <v>80000000</v>
      </c>
    </row>
    <row r="38" spans="1:10" ht="12.75" customHeight="1">
      <c r="A38" s="17" t="s">
        <v>12</v>
      </c>
      <c r="B38" s="21" t="s">
        <v>75</v>
      </c>
      <c r="C38" s="22"/>
      <c r="D38" s="24"/>
      <c r="E38" s="24"/>
      <c r="F38" s="20">
        <v>4</v>
      </c>
      <c r="G38" s="18" t="s">
        <v>76</v>
      </c>
      <c r="H38" s="24"/>
      <c r="I38" s="24"/>
      <c r="J38" s="24"/>
    </row>
    <row r="39" spans="1:10" ht="12.75" customHeight="1">
      <c r="A39" s="17" t="s">
        <v>15</v>
      </c>
      <c r="B39" s="21" t="s">
        <v>77</v>
      </c>
      <c r="C39" s="22"/>
      <c r="D39" s="26">
        <v>12823343</v>
      </c>
      <c r="E39" s="26">
        <v>13085043</v>
      </c>
      <c r="F39" s="20">
        <v>5</v>
      </c>
      <c r="G39" s="18" t="s">
        <v>78</v>
      </c>
      <c r="H39" s="24"/>
      <c r="I39" s="24"/>
      <c r="J39" s="24"/>
    </row>
    <row r="40" spans="1:10" ht="12.75" customHeight="1">
      <c r="A40" s="17" t="s">
        <v>23</v>
      </c>
      <c r="B40" s="21" t="s">
        <v>79</v>
      </c>
      <c r="C40" s="22"/>
      <c r="D40" s="26">
        <v>7174932</v>
      </c>
      <c r="E40" s="26">
        <v>721402</v>
      </c>
      <c r="F40" s="20">
        <v>6</v>
      </c>
      <c r="G40" s="18" t="s">
        <v>80</v>
      </c>
      <c r="H40" s="24"/>
      <c r="I40" s="24"/>
      <c r="J40" s="24"/>
    </row>
    <row r="41" spans="1:10" ht="12.75" customHeight="1">
      <c r="A41" s="17"/>
      <c r="B41" s="21"/>
      <c r="C41" s="22"/>
      <c r="D41" s="26"/>
      <c r="E41" s="26"/>
      <c r="F41" s="20"/>
      <c r="G41" s="27" t="s">
        <v>81</v>
      </c>
      <c r="H41" s="24"/>
      <c r="I41" s="24">
        <v>0</v>
      </c>
      <c r="J41" s="24"/>
    </row>
    <row r="42" spans="1:10" ht="12.75" customHeight="1">
      <c r="A42" s="17" t="s">
        <v>32</v>
      </c>
      <c r="B42" s="21" t="s">
        <v>82</v>
      </c>
      <c r="C42" s="22"/>
      <c r="D42" s="26">
        <v>9553</v>
      </c>
      <c r="E42" s="24">
        <v>12737</v>
      </c>
      <c r="F42" s="20">
        <v>7</v>
      </c>
      <c r="G42" s="18" t="s">
        <v>83</v>
      </c>
      <c r="H42" s="24"/>
      <c r="I42" s="26">
        <v>6186212</v>
      </c>
      <c r="J42" s="24">
        <v>6186212</v>
      </c>
    </row>
    <row r="43" spans="1:10" ht="12.75" customHeight="1">
      <c r="A43" s="17"/>
      <c r="B43" s="13" t="s">
        <v>22</v>
      </c>
      <c r="C43" s="22"/>
      <c r="D43" s="26">
        <f>SUM(D38:D42)</f>
        <v>20007828</v>
      </c>
      <c r="E43" s="26">
        <f>SUM(E38:E42)</f>
        <v>13819182</v>
      </c>
      <c r="F43" s="20">
        <v>8</v>
      </c>
      <c r="G43" s="27" t="s">
        <v>84</v>
      </c>
      <c r="H43" s="24"/>
      <c r="I43" s="24">
        <v>182043287</v>
      </c>
      <c r="J43" s="24">
        <v>182043287</v>
      </c>
    </row>
    <row r="44" spans="1:10" ht="12.75" customHeight="1">
      <c r="A44" s="17"/>
      <c r="B44" s="13"/>
      <c r="C44" s="22"/>
      <c r="D44" s="26"/>
      <c r="E44" s="26"/>
      <c r="F44" s="20"/>
      <c r="G44" s="27" t="s">
        <v>85</v>
      </c>
      <c r="H44" s="25"/>
      <c r="I44" s="25"/>
      <c r="J44" s="24"/>
    </row>
    <row r="45" spans="1:10" ht="12.75" customHeight="1">
      <c r="A45" s="17">
        <v>3</v>
      </c>
      <c r="B45" s="18" t="s">
        <v>86</v>
      </c>
      <c r="C45" s="22"/>
      <c r="D45" s="24"/>
      <c r="E45" s="24"/>
      <c r="F45" s="20">
        <v>9</v>
      </c>
      <c r="G45" s="27" t="s">
        <v>87</v>
      </c>
      <c r="H45" s="24"/>
      <c r="I45" s="26">
        <v>0</v>
      </c>
      <c r="J45" s="24">
        <v>0</v>
      </c>
    </row>
    <row r="46" spans="1:10" ht="12.75" customHeight="1">
      <c r="A46" s="17">
        <v>4</v>
      </c>
      <c r="B46" s="18"/>
      <c r="C46" s="22"/>
      <c r="D46" s="24"/>
      <c r="E46" s="24"/>
      <c r="F46" s="20">
        <v>10</v>
      </c>
      <c r="G46" s="27" t="s">
        <v>88</v>
      </c>
      <c r="H46" s="37"/>
      <c r="I46" s="28">
        <f>'PASH 17 Xherdo'!D33</f>
        <v>-2265480.23</v>
      </c>
      <c r="J46" s="28">
        <v>-2523103</v>
      </c>
    </row>
    <row r="47" spans="1:10" ht="12.75" customHeight="1">
      <c r="A47" s="17" t="s">
        <v>12</v>
      </c>
      <c r="B47" s="21"/>
      <c r="C47" s="22"/>
      <c r="D47" s="24"/>
      <c r="E47" s="24"/>
      <c r="F47" s="16"/>
      <c r="G47" s="13" t="s">
        <v>89</v>
      </c>
      <c r="H47" s="26"/>
      <c r="I47" s="26">
        <f>SUM(I35:I46)</f>
        <v>265964018.77000001</v>
      </c>
      <c r="J47" s="26">
        <f>SUM(J35:J46)</f>
        <v>265706396</v>
      </c>
    </row>
    <row r="48" spans="1:10" ht="12.75" customHeight="1">
      <c r="A48" s="17" t="s">
        <v>15</v>
      </c>
      <c r="B48" s="21"/>
      <c r="C48" s="22"/>
      <c r="D48" s="24"/>
      <c r="E48" s="24"/>
      <c r="F48" s="20"/>
      <c r="G48" s="18" t="s">
        <v>90</v>
      </c>
      <c r="H48" s="24"/>
      <c r="I48" s="24"/>
      <c r="J48" s="24"/>
    </row>
    <row r="49" spans="1:10" ht="12.75" customHeight="1" thickBot="1">
      <c r="A49" s="17" t="s">
        <v>23</v>
      </c>
      <c r="B49" s="21" t="s">
        <v>91</v>
      </c>
      <c r="C49" s="22"/>
      <c r="D49" s="24"/>
      <c r="E49" s="24"/>
      <c r="F49" s="38"/>
      <c r="G49" s="39" t="s">
        <v>92</v>
      </c>
      <c r="H49" s="40"/>
      <c r="I49" s="40">
        <f>I32+I47</f>
        <v>449441769.76999998</v>
      </c>
      <c r="J49" s="40">
        <f>J32+J47-1</f>
        <v>395225848</v>
      </c>
    </row>
    <row r="50" spans="1:10" ht="12.75" customHeight="1" thickTop="1">
      <c r="A50" s="17"/>
      <c r="B50" s="18" t="s">
        <v>52</v>
      </c>
      <c r="C50" s="22"/>
      <c r="D50" s="24"/>
      <c r="E50" s="24"/>
      <c r="F50" s="5"/>
      <c r="G50" s="5"/>
      <c r="H50" s="5"/>
      <c r="I50" s="41"/>
      <c r="J50" s="5"/>
    </row>
    <row r="51" spans="1:10" ht="12.75" customHeight="1">
      <c r="A51" s="17">
        <v>5</v>
      </c>
      <c r="B51" s="18" t="s">
        <v>93</v>
      </c>
      <c r="C51" s="22"/>
      <c r="D51" s="24"/>
      <c r="E51" s="24"/>
      <c r="F51" s="5"/>
      <c r="G51" s="42"/>
      <c r="H51" s="43"/>
      <c r="I51" s="408" t="s">
        <v>94</v>
      </c>
      <c r="J51" s="5"/>
    </row>
    <row r="52" spans="1:10" ht="12.75" customHeight="1">
      <c r="A52" s="17">
        <v>6</v>
      </c>
      <c r="B52" s="18" t="s">
        <v>95</v>
      </c>
      <c r="C52" s="22"/>
      <c r="D52" s="24"/>
      <c r="E52" s="24"/>
      <c r="F52" s="5"/>
      <c r="G52" s="43"/>
      <c r="H52" s="5"/>
      <c r="I52" s="409"/>
      <c r="J52" s="43"/>
    </row>
    <row r="53" spans="1:10" ht="12.75" customHeight="1">
      <c r="A53" s="12"/>
      <c r="B53" s="13" t="s">
        <v>96</v>
      </c>
      <c r="C53" s="22"/>
      <c r="D53" s="26">
        <f>D36+D50+D45+D43</f>
        <v>355042985</v>
      </c>
      <c r="E53" s="26">
        <f>E36+E50+E45+E43</f>
        <v>348854339</v>
      </c>
      <c r="F53" s="5"/>
      <c r="G53" s="42"/>
      <c r="H53" s="5"/>
      <c r="I53" s="409" t="s">
        <v>97</v>
      </c>
      <c r="J53" s="5"/>
    </row>
    <row r="54" spans="1:10" ht="12.75" customHeight="1" thickBot="1">
      <c r="A54" s="44"/>
      <c r="B54" s="39" t="s">
        <v>98</v>
      </c>
      <c r="C54" s="45"/>
      <c r="D54" s="46">
        <f>D29+D53</f>
        <v>449441770.22000003</v>
      </c>
      <c r="E54" s="46">
        <f>E29+E53-1</f>
        <v>395225848</v>
      </c>
      <c r="F54" s="4"/>
      <c r="G54" s="5"/>
      <c r="H54" s="5"/>
      <c r="I54" s="5"/>
      <c r="J54" s="5"/>
    </row>
    <row r="55" spans="1:10" ht="12.75" customHeight="1" thickTop="1">
      <c r="A55" s="47"/>
      <c r="B55" s="48"/>
      <c r="C55" s="49"/>
      <c r="D55" s="50" t="s">
        <v>99</v>
      </c>
      <c r="E55" s="50"/>
      <c r="F55" s="4"/>
      <c r="I55" s="51"/>
      <c r="J55" s="51"/>
    </row>
    <row r="56" spans="1:10" ht="12.75" customHeight="1">
      <c r="A56" s="4"/>
      <c r="B56" s="4"/>
      <c r="C56" s="4"/>
      <c r="D56" s="4" t="s">
        <v>100</v>
      </c>
      <c r="E56" s="4"/>
      <c r="F56" s="4"/>
      <c r="I56" s="51"/>
      <c r="J56" s="51"/>
    </row>
  </sheetData>
  <mergeCells count="4">
    <mergeCell ref="A1:D1"/>
    <mergeCell ref="F1:I1"/>
    <mergeCell ref="B2:D2"/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5"/>
  <sheetViews>
    <sheetView topLeftCell="A7" workbookViewId="0">
      <selection activeCell="P29" sqref="P28:P29"/>
    </sheetView>
  </sheetViews>
  <sheetFormatPr defaultRowHeight="15"/>
  <cols>
    <col min="1" max="1" width="6.42578125" customWidth="1"/>
    <col min="2" max="2" width="44.5703125" customWidth="1"/>
    <col min="4" max="4" width="14.28515625" customWidth="1"/>
    <col min="5" max="5" width="11.28515625" bestFit="1" customWidth="1"/>
  </cols>
  <sheetData>
    <row r="1" spans="1:5">
      <c r="A1" s="52" t="s">
        <v>101</v>
      </c>
      <c r="B1" s="4"/>
      <c r="C1" s="4"/>
      <c r="D1" s="1"/>
      <c r="E1" s="1"/>
    </row>
    <row r="2" spans="1:5">
      <c r="A2" s="4"/>
      <c r="B2" s="4" t="s">
        <v>102</v>
      </c>
      <c r="C2" s="4"/>
      <c r="D2" s="4"/>
      <c r="E2" s="4"/>
    </row>
    <row r="3" spans="1:5">
      <c r="A3" s="4"/>
      <c r="B3" s="4" t="s">
        <v>527</v>
      </c>
      <c r="C3" s="4"/>
      <c r="D3" s="4"/>
      <c r="E3" s="4"/>
    </row>
    <row r="4" spans="1:5" ht="15.75" thickBot="1">
      <c r="A4" s="4"/>
      <c r="B4" s="4"/>
      <c r="C4" s="4"/>
      <c r="D4" s="4"/>
      <c r="E4" s="1" t="s">
        <v>103</v>
      </c>
    </row>
    <row r="5" spans="1:5" ht="18" customHeight="1" thickTop="1">
      <c r="A5" s="53" t="s">
        <v>104</v>
      </c>
      <c r="B5" s="8" t="s">
        <v>105</v>
      </c>
      <c r="C5" s="8" t="s">
        <v>4</v>
      </c>
      <c r="D5" s="7" t="s">
        <v>528</v>
      </c>
      <c r="E5" s="7" t="s">
        <v>106</v>
      </c>
    </row>
    <row r="6" spans="1:5" ht="18" customHeight="1">
      <c r="A6" s="12">
        <v>1</v>
      </c>
      <c r="B6" s="13" t="s">
        <v>107</v>
      </c>
      <c r="C6" s="28"/>
      <c r="D6" s="26">
        <v>2819558</v>
      </c>
      <c r="E6" s="26">
        <v>2360000</v>
      </c>
    </row>
    <row r="7" spans="1:5" ht="18" customHeight="1">
      <c r="A7" s="12">
        <v>2</v>
      </c>
      <c r="B7" s="13" t="s">
        <v>108</v>
      </c>
      <c r="C7" s="28"/>
      <c r="D7" s="26">
        <f>63774.63+34223</f>
        <v>97997.63</v>
      </c>
      <c r="E7" s="26">
        <v>0</v>
      </c>
    </row>
    <row r="8" spans="1:5" ht="18" customHeight="1">
      <c r="A8" s="12">
        <v>3</v>
      </c>
      <c r="B8" s="13" t="s">
        <v>109</v>
      </c>
      <c r="C8" s="28"/>
      <c r="D8" s="26"/>
      <c r="E8" s="26"/>
    </row>
    <row r="9" spans="1:5" ht="18" customHeight="1">
      <c r="A9" s="12">
        <v>4</v>
      </c>
      <c r="B9" s="13" t="s">
        <v>110</v>
      </c>
      <c r="C9" s="28"/>
      <c r="D9" s="26"/>
      <c r="E9" s="26">
        <v>0</v>
      </c>
    </row>
    <row r="10" spans="1:5" ht="18" customHeight="1">
      <c r="A10" s="54" t="s">
        <v>111</v>
      </c>
      <c r="B10" s="55" t="s">
        <v>112</v>
      </c>
      <c r="C10" s="56"/>
      <c r="D10" s="57">
        <f>SUM(D6:D9)</f>
        <v>2917555.63</v>
      </c>
      <c r="E10" s="57">
        <f>SUM(E6:E9)</f>
        <v>2360000</v>
      </c>
    </row>
    <row r="11" spans="1:5" ht="18" customHeight="1">
      <c r="A11" s="17">
        <v>4</v>
      </c>
      <c r="B11" s="13" t="s">
        <v>113</v>
      </c>
      <c r="C11" s="58"/>
      <c r="D11" s="58">
        <v>-1200620</v>
      </c>
      <c r="E11" s="59">
        <v>0</v>
      </c>
    </row>
    <row r="12" spans="1:5" ht="18" customHeight="1">
      <c r="A12" s="17">
        <v>5</v>
      </c>
      <c r="B12" s="18" t="s">
        <v>114</v>
      </c>
      <c r="C12" s="60"/>
      <c r="D12" s="61">
        <f>SUM(D13:D15)</f>
        <v>-809898</v>
      </c>
      <c r="E12" s="61">
        <f>SUM(E13:E15)</f>
        <v>-420120</v>
      </c>
    </row>
    <row r="13" spans="1:5" ht="18" customHeight="1">
      <c r="A13" s="17"/>
      <c r="B13" s="18" t="s">
        <v>115</v>
      </c>
      <c r="C13" s="58"/>
      <c r="D13" s="59">
        <v>-694000</v>
      </c>
      <c r="E13" s="24">
        <v>-360000</v>
      </c>
    </row>
    <row r="14" spans="1:5" ht="18" customHeight="1">
      <c r="A14" s="17"/>
      <c r="B14" s="18" t="s">
        <v>116</v>
      </c>
      <c r="C14" s="25"/>
      <c r="D14" s="24">
        <v>0</v>
      </c>
    </row>
    <row r="15" spans="1:5" ht="18" customHeight="1">
      <c r="A15" s="54"/>
      <c r="B15" s="55" t="s">
        <v>117</v>
      </c>
      <c r="C15" s="62"/>
      <c r="D15" s="63">
        <v>-115898</v>
      </c>
      <c r="E15" s="63">
        <v>-60120</v>
      </c>
    </row>
    <row r="16" spans="1:5" ht="18" customHeight="1">
      <c r="A16" s="17">
        <v>6</v>
      </c>
      <c r="B16" s="27" t="s">
        <v>118</v>
      </c>
      <c r="C16" s="58"/>
      <c r="D16" s="60">
        <v>-300954</v>
      </c>
      <c r="E16" s="59">
        <v>-745083</v>
      </c>
    </row>
    <row r="17" spans="1:5" ht="18" customHeight="1">
      <c r="A17" s="17">
        <v>7</v>
      </c>
      <c r="B17" s="18" t="s">
        <v>119</v>
      </c>
      <c r="C17" s="58"/>
      <c r="D17" s="61">
        <v>-198108</v>
      </c>
      <c r="E17" s="59">
        <v>-242800</v>
      </c>
    </row>
    <row r="18" spans="1:5" ht="18" customHeight="1">
      <c r="A18" s="17" t="s">
        <v>120</v>
      </c>
      <c r="B18" s="18" t="s">
        <v>121</v>
      </c>
      <c r="C18" s="64"/>
      <c r="D18" s="65">
        <f>+D17+D16+D12+D11</f>
        <v>-2509580</v>
      </c>
      <c r="E18" s="65">
        <f>+E17+E16+E12+E11</f>
        <v>-1408003</v>
      </c>
    </row>
    <row r="19" spans="1:5" ht="18" customHeight="1">
      <c r="A19" s="66">
        <v>9</v>
      </c>
      <c r="B19" s="67" t="s">
        <v>122</v>
      </c>
      <c r="C19" s="68"/>
      <c r="D19" s="69">
        <f>D10+D18</f>
        <v>407975.62999999989</v>
      </c>
      <c r="E19" s="69">
        <f>E10+E18</f>
        <v>951997</v>
      </c>
    </row>
    <row r="20" spans="1:5" ht="18" customHeight="1">
      <c r="A20" s="54">
        <v>10</v>
      </c>
      <c r="B20" s="55" t="s">
        <v>123</v>
      </c>
      <c r="C20" s="56"/>
      <c r="D20" s="57">
        <v>0</v>
      </c>
      <c r="E20" s="57">
        <v>0</v>
      </c>
    </row>
    <row r="21" spans="1:5" ht="18" customHeight="1">
      <c r="A21" s="54">
        <v>11</v>
      </c>
      <c r="B21" s="55" t="s">
        <v>124</v>
      </c>
      <c r="C21" s="56"/>
      <c r="D21" s="57"/>
      <c r="E21" s="57"/>
    </row>
    <row r="22" spans="1:5" ht="18" customHeight="1">
      <c r="A22" s="17">
        <v>12</v>
      </c>
      <c r="B22" s="18" t="s">
        <v>125</v>
      </c>
      <c r="C22" s="25"/>
      <c r="D22" s="24">
        <v>0</v>
      </c>
      <c r="E22" s="24">
        <v>0</v>
      </c>
    </row>
    <row r="23" spans="1:5" ht="18" customHeight="1">
      <c r="A23" s="17">
        <v>12.1</v>
      </c>
      <c r="B23" s="55" t="s">
        <v>126</v>
      </c>
      <c r="C23" s="25"/>
      <c r="D23" s="24"/>
      <c r="E23" s="24"/>
    </row>
    <row r="24" spans="1:5" ht="18" customHeight="1">
      <c r="A24" s="17">
        <v>12.2</v>
      </c>
      <c r="B24" s="18" t="s">
        <v>127</v>
      </c>
      <c r="C24" s="25"/>
      <c r="D24" s="25">
        <v>-53854</v>
      </c>
      <c r="E24" s="24">
        <v>-711067</v>
      </c>
    </row>
    <row r="25" spans="1:5" ht="18" customHeight="1">
      <c r="A25" s="17">
        <v>12.3</v>
      </c>
      <c r="B25" s="18" t="s">
        <v>128</v>
      </c>
      <c r="C25" s="58"/>
      <c r="D25" s="58">
        <v>-96498.86</v>
      </c>
      <c r="E25" s="59">
        <v>133601</v>
      </c>
    </row>
    <row r="26" spans="1:5" ht="18" customHeight="1">
      <c r="A26" s="17">
        <v>12.4</v>
      </c>
      <c r="B26" s="18" t="s">
        <v>129</v>
      </c>
      <c r="C26" s="58"/>
      <c r="D26" s="58">
        <v>0</v>
      </c>
      <c r="E26" s="59">
        <v>0</v>
      </c>
    </row>
    <row r="27" spans="1:5" ht="25.5">
      <c r="A27" s="66">
        <v>13</v>
      </c>
      <c r="B27" s="67" t="s">
        <v>130</v>
      </c>
      <c r="C27" s="68"/>
      <c r="D27" s="68">
        <f>SUM(D20:D26)</f>
        <v>-150352.85999999999</v>
      </c>
      <c r="E27" s="69">
        <f>SUM(E20:E26)</f>
        <v>-577466</v>
      </c>
    </row>
    <row r="28" spans="1:5" ht="18" customHeight="1">
      <c r="A28" s="12">
        <v>14</v>
      </c>
      <c r="B28" s="13" t="s">
        <v>131</v>
      </c>
      <c r="C28" s="70"/>
      <c r="D28" s="70">
        <f>D10+D18+D27</f>
        <v>257622.7699999999</v>
      </c>
      <c r="E28" s="14">
        <f>E10+E18+E27</f>
        <v>374531</v>
      </c>
    </row>
    <row r="29" spans="1:5" ht="18" customHeight="1">
      <c r="A29" s="12"/>
      <c r="B29" s="13" t="s">
        <v>132</v>
      </c>
      <c r="C29" s="70"/>
      <c r="D29" s="70">
        <v>21963</v>
      </c>
      <c r="E29" s="14">
        <v>0</v>
      </c>
    </row>
    <row r="30" spans="1:5" ht="18" customHeight="1">
      <c r="A30" s="12"/>
      <c r="B30" s="13" t="s">
        <v>133</v>
      </c>
      <c r="C30" s="70"/>
      <c r="D30" s="70">
        <f>E33</f>
        <v>-2523103</v>
      </c>
      <c r="E30" s="14">
        <v>-2897634</v>
      </c>
    </row>
    <row r="31" spans="1:5" ht="18" customHeight="1">
      <c r="A31" s="12"/>
      <c r="B31" s="13" t="s">
        <v>134</v>
      </c>
      <c r="C31" s="70"/>
      <c r="D31" s="14">
        <f>D28++D29+D30</f>
        <v>-2243517.23</v>
      </c>
      <c r="E31" s="14">
        <f>E28+E29+E30</f>
        <v>-2523103</v>
      </c>
    </row>
    <row r="32" spans="1:5" ht="18" customHeight="1">
      <c r="A32" s="17">
        <v>15</v>
      </c>
      <c r="B32" s="18" t="s">
        <v>135</v>
      </c>
      <c r="C32" s="71"/>
      <c r="D32" s="65">
        <v>0</v>
      </c>
      <c r="E32" s="65">
        <v>0</v>
      </c>
    </row>
    <row r="33" spans="1:5" ht="18" customHeight="1">
      <c r="A33" s="12">
        <v>16</v>
      </c>
      <c r="B33" s="13" t="s">
        <v>136</v>
      </c>
      <c r="C33" s="72"/>
      <c r="D33" s="14">
        <f>D28+D30-D32</f>
        <v>-2265480.23</v>
      </c>
      <c r="E33" s="14">
        <f>E28+E30-E32</f>
        <v>-2523103</v>
      </c>
    </row>
    <row r="34" spans="1:5" ht="18" customHeight="1">
      <c r="A34" s="5"/>
      <c r="B34" s="48"/>
      <c r="C34" s="5"/>
      <c r="D34" s="4" t="s">
        <v>137</v>
      </c>
      <c r="E34" s="409"/>
    </row>
    <row r="35" spans="1:5" ht="18" customHeight="1">
      <c r="A35" s="5"/>
      <c r="B35" s="4"/>
      <c r="C35" s="5"/>
      <c r="D35" s="410" t="s">
        <v>138</v>
      </c>
      <c r="E35" s="40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2"/>
  <sheetViews>
    <sheetView topLeftCell="A8" workbookViewId="0">
      <selection activeCell="L17" sqref="L17"/>
    </sheetView>
  </sheetViews>
  <sheetFormatPr defaultRowHeight="15"/>
  <cols>
    <col min="1" max="1" width="4.42578125" customWidth="1"/>
    <col min="2" max="2" width="49.140625" customWidth="1"/>
    <col min="3" max="3" width="12.85546875" bestFit="1" customWidth="1"/>
    <col min="4" max="4" width="15.5703125" customWidth="1"/>
  </cols>
  <sheetData>
    <row r="1" spans="1:4">
      <c r="A1" s="52" t="s">
        <v>0</v>
      </c>
      <c r="B1" s="4"/>
      <c r="C1" s="4"/>
      <c r="D1" s="4"/>
    </row>
    <row r="2" spans="1:4">
      <c r="A2" s="4"/>
      <c r="B2" s="4" t="s">
        <v>139</v>
      </c>
      <c r="C2" s="4"/>
      <c r="D2" s="4"/>
    </row>
    <row r="3" spans="1:4">
      <c r="A3" s="4"/>
      <c r="B3" s="4" t="s">
        <v>529</v>
      </c>
      <c r="C3" s="4"/>
      <c r="D3" s="4" t="s">
        <v>140</v>
      </c>
    </row>
    <row r="4" spans="1:4" ht="15.75" thickBot="1">
      <c r="A4" s="5"/>
      <c r="B4" s="5"/>
      <c r="C4" s="5"/>
      <c r="D4" s="73" t="s">
        <v>141</v>
      </c>
    </row>
    <row r="5" spans="1:4" ht="18" customHeight="1" thickTop="1">
      <c r="A5" s="74"/>
      <c r="B5" s="75"/>
      <c r="C5" s="7">
        <v>2017</v>
      </c>
      <c r="D5" s="76">
        <v>2016</v>
      </c>
    </row>
    <row r="6" spans="1:4" ht="18" customHeight="1">
      <c r="A6" s="77"/>
      <c r="B6" s="78" t="s">
        <v>142</v>
      </c>
      <c r="C6" s="79"/>
      <c r="D6" s="80"/>
    </row>
    <row r="7" spans="1:4" ht="18" customHeight="1">
      <c r="A7" s="77"/>
      <c r="B7" s="27" t="s">
        <v>143</v>
      </c>
      <c r="C7" s="14">
        <f>'PASH 17 Xherdo'!D28</f>
        <v>257622.7699999999</v>
      </c>
      <c r="D7" s="81">
        <v>374531</v>
      </c>
    </row>
    <row r="8" spans="1:4" ht="18" customHeight="1">
      <c r="A8" s="77"/>
      <c r="B8" s="18" t="s">
        <v>144</v>
      </c>
      <c r="C8" s="82"/>
      <c r="D8" s="83"/>
    </row>
    <row r="9" spans="1:4" ht="18" customHeight="1">
      <c r="A9" s="84"/>
      <c r="B9" s="85" t="s">
        <v>145</v>
      </c>
      <c r="C9" s="86">
        <f>'PASH 17 Xherdo'!D16*-1</f>
        <v>300954</v>
      </c>
      <c r="D9" s="87">
        <v>745083</v>
      </c>
    </row>
    <row r="10" spans="1:4" ht="18" customHeight="1">
      <c r="A10" s="88"/>
      <c r="B10" s="89" t="s">
        <v>146</v>
      </c>
      <c r="C10" s="64">
        <f>'PASH 17 Xherdo'!D25</f>
        <v>-96498.86</v>
      </c>
      <c r="D10" s="90">
        <f>'PASH 17 Xherdo'!E25</f>
        <v>133601</v>
      </c>
    </row>
    <row r="11" spans="1:4" ht="18" customHeight="1">
      <c r="A11" s="88"/>
      <c r="B11" s="89" t="s">
        <v>147</v>
      </c>
      <c r="C11" s="19"/>
      <c r="D11" s="90"/>
    </row>
    <row r="12" spans="1:4" ht="18" customHeight="1">
      <c r="A12" s="88"/>
      <c r="B12" s="89" t="s">
        <v>148</v>
      </c>
      <c r="C12" s="19"/>
      <c r="D12" s="90"/>
    </row>
    <row r="13" spans="1:4" ht="18" customHeight="1">
      <c r="A13" s="88"/>
      <c r="B13" s="89" t="s">
        <v>149</v>
      </c>
      <c r="C13" s="19">
        <f>'PASH 17 Xherdo'!D24</f>
        <v>-53854</v>
      </c>
      <c r="D13" s="90">
        <f>'PASH 17 Xherdo'!E24</f>
        <v>-711067</v>
      </c>
    </row>
    <row r="14" spans="1:4" ht="25.5">
      <c r="A14" s="84"/>
      <c r="B14" s="91" t="s">
        <v>150</v>
      </c>
      <c r="C14" s="86">
        <f>'Bilanc 17 Xherdo'!E17-'Bilanc 17 Xherdo'!D17</f>
        <v>-48281037.620000005</v>
      </c>
      <c r="D14" s="87">
        <v>-33618568</v>
      </c>
    </row>
    <row r="15" spans="1:4" ht="18" customHeight="1">
      <c r="A15" s="88"/>
      <c r="B15" s="27" t="s">
        <v>151</v>
      </c>
      <c r="C15" s="86">
        <f>+'[1]AKTIV-PASIVI 2016 '!E26-'[1]AKTIV-PASIVI 2016 '!D26</f>
        <v>0</v>
      </c>
      <c r="D15" s="90">
        <v>0</v>
      </c>
    </row>
    <row r="16" spans="1:4" ht="18" customHeight="1">
      <c r="A16" s="88"/>
      <c r="B16" s="27" t="s">
        <v>152</v>
      </c>
      <c r="C16" s="19">
        <f>'Bilanc 17 Xherdo'!I32-'Bilanc 17 Xherdo'!J32</f>
        <v>53958298</v>
      </c>
      <c r="D16" s="19">
        <v>32741342</v>
      </c>
    </row>
    <row r="17" spans="1:4" ht="18" customHeight="1">
      <c r="A17" s="88" t="s">
        <v>111</v>
      </c>
      <c r="B17" s="13" t="s">
        <v>153</v>
      </c>
      <c r="C17" s="14">
        <f>SUM(C7:C16)</f>
        <v>6085484.2899999917</v>
      </c>
      <c r="D17" s="15">
        <f>SUM(D7:D16)</f>
        <v>-335078</v>
      </c>
    </row>
    <row r="18" spans="1:4" ht="18" customHeight="1">
      <c r="A18" s="88"/>
      <c r="B18" s="27" t="s">
        <v>154</v>
      </c>
      <c r="C18" s="19"/>
      <c r="D18" s="90"/>
    </row>
    <row r="19" spans="1:4" ht="18" customHeight="1">
      <c r="A19" s="88"/>
      <c r="B19" s="27" t="s">
        <v>155</v>
      </c>
      <c r="C19" s="19">
        <f>-'[1]Te ardhura+shpenzime'!D32</f>
        <v>0</v>
      </c>
      <c r="D19" s="90">
        <f>-'[1]Te ardhura+shpenzime'!E32</f>
        <v>0</v>
      </c>
    </row>
    <row r="20" spans="1:4" ht="18" customHeight="1">
      <c r="A20" s="92" t="s">
        <v>120</v>
      </c>
      <c r="B20" s="93" t="s">
        <v>156</v>
      </c>
      <c r="C20" s="94">
        <f>SUM(C18:C19)</f>
        <v>0</v>
      </c>
      <c r="D20" s="95">
        <f>SUM(D18:D19)</f>
        <v>0</v>
      </c>
    </row>
    <row r="21" spans="1:4" ht="18" customHeight="1">
      <c r="A21" s="88"/>
      <c r="B21" s="27"/>
      <c r="C21" s="14"/>
      <c r="D21" s="15"/>
    </row>
    <row r="22" spans="1:4" ht="18" customHeight="1">
      <c r="A22" s="88"/>
      <c r="B22" s="13" t="s">
        <v>157</v>
      </c>
      <c r="C22" s="19"/>
      <c r="D22" s="90"/>
    </row>
    <row r="23" spans="1:4" ht="18" customHeight="1">
      <c r="A23" s="88"/>
      <c r="B23" s="27" t="s">
        <v>158</v>
      </c>
      <c r="C23" s="19"/>
      <c r="D23" s="90"/>
    </row>
    <row r="24" spans="1:4" ht="18" customHeight="1">
      <c r="A24" s="88"/>
      <c r="B24" s="27" t="s">
        <v>159</v>
      </c>
      <c r="C24" s="19">
        <v>-6465550</v>
      </c>
      <c r="D24" s="90">
        <v>0</v>
      </c>
    </row>
    <row r="25" spans="1:4" ht="18" customHeight="1">
      <c r="A25" s="88"/>
      <c r="B25" s="27" t="s">
        <v>160</v>
      </c>
      <c r="C25" s="19">
        <v>0</v>
      </c>
      <c r="D25" s="90"/>
    </row>
    <row r="26" spans="1:4" ht="18" customHeight="1">
      <c r="A26" s="88"/>
      <c r="B26" s="27" t="s">
        <v>161</v>
      </c>
      <c r="C26" s="19">
        <v>0</v>
      </c>
      <c r="D26" s="90"/>
    </row>
    <row r="27" spans="1:4" ht="18" customHeight="1">
      <c r="A27" s="88"/>
      <c r="B27" s="27" t="s">
        <v>162</v>
      </c>
      <c r="C27" s="19"/>
      <c r="D27" s="90"/>
    </row>
    <row r="28" spans="1:4" ht="18" customHeight="1">
      <c r="A28" s="92" t="s">
        <v>120</v>
      </c>
      <c r="B28" s="93" t="s">
        <v>163</v>
      </c>
      <c r="C28" s="19">
        <f>SUM(C23:C27)</f>
        <v>-6465550</v>
      </c>
      <c r="D28" s="90">
        <f>SUM(D23:D27)</f>
        <v>0</v>
      </c>
    </row>
    <row r="29" spans="1:4" ht="18" customHeight="1">
      <c r="A29" s="88"/>
      <c r="B29" s="21"/>
      <c r="C29" s="14"/>
      <c r="D29" s="15"/>
    </row>
    <row r="30" spans="1:4" ht="18" customHeight="1">
      <c r="A30" s="88"/>
      <c r="B30" s="13" t="s">
        <v>164</v>
      </c>
      <c r="C30" s="19"/>
      <c r="D30" s="90"/>
    </row>
    <row r="31" spans="1:4" ht="18" customHeight="1">
      <c r="A31" s="88"/>
      <c r="B31" s="27" t="s">
        <v>165</v>
      </c>
      <c r="C31" s="19"/>
      <c r="D31" s="90"/>
    </row>
    <row r="32" spans="1:4" ht="18" customHeight="1">
      <c r="A32" s="88"/>
      <c r="B32" s="27" t="s">
        <v>166</v>
      </c>
      <c r="C32" s="19"/>
      <c r="D32" s="90"/>
    </row>
    <row r="33" spans="1:4" ht="18" customHeight="1">
      <c r="A33" s="88"/>
      <c r="B33" s="27" t="s">
        <v>167</v>
      </c>
      <c r="C33" s="19"/>
      <c r="D33" s="90"/>
    </row>
    <row r="34" spans="1:4" ht="18" customHeight="1">
      <c r="A34" s="88"/>
      <c r="B34" s="27" t="s">
        <v>168</v>
      </c>
      <c r="C34" s="19"/>
      <c r="D34" s="90"/>
    </row>
    <row r="35" spans="1:4" ht="18" customHeight="1">
      <c r="A35" s="88" t="s">
        <v>169</v>
      </c>
      <c r="B35" s="93" t="s">
        <v>170</v>
      </c>
      <c r="C35" s="19">
        <f>SUM(C31:C34)</f>
        <v>0</v>
      </c>
      <c r="D35" s="90">
        <f>SUM(D31:D34)</f>
        <v>0</v>
      </c>
    </row>
    <row r="36" spans="1:4" ht="18" customHeight="1">
      <c r="A36" s="88"/>
      <c r="B36" s="13" t="s">
        <v>171</v>
      </c>
      <c r="C36" s="70">
        <f>C17+C20+C24</f>
        <v>-380065.71000000834</v>
      </c>
      <c r="D36" s="70">
        <f>D17+D20+D24</f>
        <v>-335078</v>
      </c>
    </row>
    <row r="37" spans="1:4" ht="18" customHeight="1">
      <c r="A37" s="88"/>
      <c r="B37" s="13" t="s">
        <v>172</v>
      </c>
      <c r="C37" s="14">
        <f>+D38</f>
        <v>825246</v>
      </c>
      <c r="D37" s="15">
        <v>1160324</v>
      </c>
    </row>
    <row r="38" spans="1:4" ht="18" customHeight="1">
      <c r="A38" s="88"/>
      <c r="B38" s="13" t="s">
        <v>173</v>
      </c>
      <c r="C38" s="14">
        <f>'Bilanc 17 Xherdo'!D5</f>
        <v>571483.6</v>
      </c>
      <c r="D38" s="15">
        <f>SUM(D36:D37)</f>
        <v>825246</v>
      </c>
    </row>
    <row r="39" spans="1:4" ht="18" customHeight="1">
      <c r="A39" s="5"/>
      <c r="B39" s="5"/>
      <c r="C39" s="5"/>
      <c r="D39" s="5"/>
    </row>
    <row r="40" spans="1:4" ht="18" customHeight="1">
      <c r="A40" s="5"/>
      <c r="B40" s="5"/>
      <c r="C40" s="5"/>
      <c r="D40" s="409" t="s">
        <v>94</v>
      </c>
    </row>
    <row r="41" spans="1:4" ht="18" customHeight="1">
      <c r="A41" s="5"/>
      <c r="B41" s="5"/>
      <c r="C41" s="5"/>
      <c r="D41" s="409"/>
    </row>
    <row r="42" spans="1:4" ht="18" customHeight="1">
      <c r="A42" s="5"/>
      <c r="B42" s="5"/>
      <c r="C42" s="5"/>
      <c r="D42" s="409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8"/>
  <sheetViews>
    <sheetView topLeftCell="A4" workbookViewId="0">
      <selection activeCell="A2" sqref="A2:J38"/>
    </sheetView>
  </sheetViews>
  <sheetFormatPr defaultRowHeight="15"/>
  <cols>
    <col min="1" max="1" width="27.7109375" bestFit="1" customWidth="1"/>
    <col min="2" max="2" width="17.28515625" customWidth="1"/>
    <col min="6" max="6" width="10.85546875" bestFit="1" customWidth="1"/>
    <col min="7" max="7" width="9.42578125" bestFit="1" customWidth="1"/>
    <col min="10" max="10" width="10.85546875" bestFit="1" customWidth="1"/>
  </cols>
  <sheetData>
    <row r="1" spans="1:10">
      <c r="A1" s="96"/>
      <c r="B1" s="96"/>
      <c r="C1" s="96"/>
      <c r="D1" s="97"/>
      <c r="E1" s="97"/>
      <c r="F1" s="96"/>
      <c r="G1" s="96"/>
      <c r="H1" s="96"/>
      <c r="I1" s="96"/>
      <c r="J1" s="96"/>
    </row>
    <row r="2" spans="1:10">
      <c r="A2" s="98" t="s">
        <v>0</v>
      </c>
      <c r="B2" s="96" t="s">
        <v>174</v>
      </c>
      <c r="C2" s="96"/>
      <c r="D2" s="96"/>
      <c r="E2" s="96"/>
      <c r="F2" s="96"/>
      <c r="G2" s="96"/>
      <c r="H2" s="96"/>
      <c r="I2" s="96"/>
      <c r="J2" s="96"/>
    </row>
    <row r="3" spans="1:10" ht="15.75" thickBot="1">
      <c r="A3" s="96"/>
      <c r="B3" s="96" t="s">
        <v>539</v>
      </c>
      <c r="C3" s="96"/>
      <c r="D3" s="96"/>
      <c r="E3" s="96"/>
      <c r="F3" s="96"/>
      <c r="G3" s="96"/>
      <c r="H3" s="96"/>
      <c r="I3" s="96"/>
      <c r="J3" s="96"/>
    </row>
    <row r="4" spans="1:10" ht="15.75" customHeight="1" thickTop="1">
      <c r="A4" s="99"/>
      <c r="B4" s="100" t="s">
        <v>175</v>
      </c>
      <c r="C4" s="100"/>
      <c r="D4" s="100"/>
      <c r="E4" s="100"/>
      <c r="F4" s="100"/>
      <c r="G4" s="100"/>
      <c r="H4" s="100"/>
      <c r="I4" s="100"/>
      <c r="J4" s="101"/>
    </row>
    <row r="5" spans="1:10" ht="50.25" customHeight="1">
      <c r="A5" s="102"/>
      <c r="B5" s="103" t="s">
        <v>74</v>
      </c>
      <c r="C5" s="103" t="s">
        <v>176</v>
      </c>
      <c r="D5" s="103" t="s">
        <v>177</v>
      </c>
      <c r="E5" s="103" t="s">
        <v>178</v>
      </c>
      <c r="F5" s="103" t="s">
        <v>179</v>
      </c>
      <c r="G5" s="103" t="s">
        <v>180</v>
      </c>
      <c r="H5" s="103" t="s">
        <v>181</v>
      </c>
      <c r="I5" s="103" t="s">
        <v>182</v>
      </c>
      <c r="J5" s="104" t="s">
        <v>183</v>
      </c>
    </row>
    <row r="6" spans="1:10" ht="14.25" customHeight="1">
      <c r="A6" s="105" t="s">
        <v>184</v>
      </c>
      <c r="B6" s="106">
        <v>320000000</v>
      </c>
      <c r="C6" s="106"/>
      <c r="D6" s="106"/>
      <c r="E6" s="106">
        <v>1250000</v>
      </c>
      <c r="F6" s="106">
        <v>-61509143</v>
      </c>
      <c r="G6" s="106">
        <v>8488642</v>
      </c>
      <c r="H6" s="106">
        <v>0</v>
      </c>
      <c r="I6" s="106"/>
      <c r="J6" s="107">
        <f>SUM(B6:I6)</f>
        <v>268229499</v>
      </c>
    </row>
    <row r="7" spans="1:10" ht="14.25" customHeight="1">
      <c r="A7" s="108" t="s">
        <v>185</v>
      </c>
      <c r="B7" s="106"/>
      <c r="C7" s="106"/>
      <c r="D7" s="106"/>
      <c r="E7" s="106"/>
      <c r="F7" s="106"/>
      <c r="G7" s="106"/>
      <c r="H7" s="106"/>
      <c r="I7" s="106"/>
      <c r="J7" s="107">
        <f t="shared" ref="J7:J26" si="0">SUM(B7:I7)</f>
        <v>0</v>
      </c>
    </row>
    <row r="8" spans="1:10" ht="14.25" customHeight="1">
      <c r="A8" s="109" t="s">
        <v>186</v>
      </c>
      <c r="B8" s="106"/>
      <c r="C8" s="106"/>
      <c r="D8" s="106"/>
      <c r="E8" s="106"/>
      <c r="F8" s="106"/>
      <c r="G8" s="106"/>
      <c r="H8" s="106"/>
      <c r="I8" s="106"/>
      <c r="J8" s="107">
        <f t="shared" si="0"/>
        <v>0</v>
      </c>
    </row>
    <row r="9" spans="1:10" ht="14.25" customHeight="1">
      <c r="A9" s="108" t="s">
        <v>187</v>
      </c>
      <c r="B9" s="106"/>
      <c r="C9" s="106"/>
      <c r="D9" s="106"/>
      <c r="E9" s="106"/>
      <c r="F9" s="106"/>
      <c r="G9" s="106"/>
      <c r="H9" s="106"/>
      <c r="I9" s="106"/>
      <c r="J9" s="107">
        <f t="shared" si="0"/>
        <v>0</v>
      </c>
    </row>
    <row r="10" spans="1:10" ht="14.25" customHeight="1">
      <c r="A10" s="108" t="s">
        <v>188</v>
      </c>
      <c r="B10" s="106"/>
      <c r="C10" s="106"/>
      <c r="D10" s="106"/>
      <c r="E10" s="106"/>
      <c r="F10" s="106"/>
      <c r="G10" s="106"/>
      <c r="H10" s="106"/>
      <c r="I10" s="106"/>
      <c r="J10" s="107">
        <f t="shared" si="0"/>
        <v>0</v>
      </c>
    </row>
    <row r="11" spans="1:10" ht="14.25" customHeight="1">
      <c r="A11" s="108" t="s">
        <v>189</v>
      </c>
      <c r="B11" s="106"/>
      <c r="C11" s="106"/>
      <c r="D11" s="106"/>
      <c r="E11" s="106"/>
      <c r="F11" s="106"/>
      <c r="G11" s="106"/>
      <c r="H11" s="106"/>
      <c r="I11" s="106"/>
      <c r="J11" s="107">
        <f t="shared" si="0"/>
        <v>0</v>
      </c>
    </row>
    <row r="12" spans="1:10" ht="14.25" customHeight="1">
      <c r="A12" s="108" t="s">
        <v>190</v>
      </c>
      <c r="B12" s="106"/>
      <c r="C12" s="106"/>
      <c r="D12" s="106"/>
      <c r="E12" s="106"/>
      <c r="F12" s="106"/>
      <c r="G12" s="106">
        <v>-2897634</v>
      </c>
      <c r="H12" s="106"/>
      <c r="I12" s="106"/>
      <c r="J12" s="107">
        <f t="shared" si="0"/>
        <v>-2897634</v>
      </c>
    </row>
    <row r="13" spans="1:10" ht="14.25" customHeight="1">
      <c r="A13" s="108" t="s">
        <v>191</v>
      </c>
      <c r="B13" s="106"/>
      <c r="C13" s="106"/>
      <c r="D13" s="106"/>
      <c r="E13" s="106"/>
      <c r="F13" s="106"/>
      <c r="G13" s="106"/>
      <c r="H13" s="106"/>
      <c r="I13" s="106"/>
      <c r="J13" s="107">
        <f t="shared" si="0"/>
        <v>0</v>
      </c>
    </row>
    <row r="14" spans="1:10" ht="14.25" customHeight="1">
      <c r="A14" s="108" t="s">
        <v>192</v>
      </c>
      <c r="B14" s="106"/>
      <c r="C14" s="106"/>
      <c r="D14" s="106"/>
      <c r="E14" s="106"/>
      <c r="F14" s="106"/>
      <c r="G14" s="106"/>
      <c r="H14" s="106"/>
      <c r="I14" s="106"/>
      <c r="J14" s="107">
        <f t="shared" si="0"/>
        <v>0</v>
      </c>
    </row>
    <row r="15" spans="1:10" ht="14.25" customHeight="1">
      <c r="A15" s="108" t="s">
        <v>193</v>
      </c>
      <c r="B15" s="106"/>
      <c r="C15" s="106"/>
      <c r="D15" s="106"/>
      <c r="E15" s="106"/>
      <c r="F15" s="106"/>
      <c r="G15" s="106"/>
      <c r="H15" s="106"/>
      <c r="I15" s="106"/>
      <c r="J15" s="107">
        <f t="shared" si="0"/>
        <v>0</v>
      </c>
    </row>
    <row r="16" spans="1:10" ht="14.25" customHeight="1">
      <c r="A16" s="108" t="s">
        <v>194</v>
      </c>
      <c r="B16" s="106">
        <v>-243552430</v>
      </c>
      <c r="C16" s="106"/>
      <c r="D16" s="106"/>
      <c r="E16" s="106"/>
      <c r="F16" s="106">
        <v>243552430</v>
      </c>
      <c r="G16" s="106"/>
      <c r="H16" s="106"/>
      <c r="I16" s="106"/>
      <c r="J16" s="107">
        <f t="shared" si="0"/>
        <v>0</v>
      </c>
    </row>
    <row r="17" spans="1:10" ht="14.25" customHeight="1">
      <c r="A17" s="110" t="s">
        <v>195</v>
      </c>
      <c r="B17" s="106">
        <v>3552430</v>
      </c>
      <c r="C17" s="106"/>
      <c r="D17" s="106"/>
      <c r="E17" s="106">
        <v>4936212</v>
      </c>
      <c r="F17" s="106"/>
      <c r="G17" s="106">
        <v>-8488642</v>
      </c>
      <c r="H17" s="106"/>
      <c r="I17" s="106"/>
      <c r="J17" s="111">
        <f t="shared" si="0"/>
        <v>0</v>
      </c>
    </row>
    <row r="18" spans="1:10" ht="14.25" customHeight="1">
      <c r="A18" s="105" t="s">
        <v>196</v>
      </c>
      <c r="B18" s="106">
        <f>SUM(B6:B17)</f>
        <v>80000000</v>
      </c>
      <c r="C18" s="106">
        <f t="shared" ref="C18:I18" si="1">SUM(C6:C17)</f>
        <v>0</v>
      </c>
      <c r="D18" s="106">
        <f t="shared" si="1"/>
        <v>0</v>
      </c>
      <c r="E18" s="106">
        <f t="shared" si="1"/>
        <v>6186212</v>
      </c>
      <c r="F18" s="106">
        <f t="shared" si="1"/>
        <v>182043287</v>
      </c>
      <c r="G18" s="106">
        <f t="shared" si="1"/>
        <v>-2897634</v>
      </c>
      <c r="H18" s="106">
        <f t="shared" si="1"/>
        <v>0</v>
      </c>
      <c r="I18" s="112">
        <f t="shared" si="1"/>
        <v>0</v>
      </c>
      <c r="J18" s="113">
        <f>SUM(J6:J17)</f>
        <v>265331865</v>
      </c>
    </row>
    <row r="19" spans="1:10" ht="14.25" customHeight="1">
      <c r="A19" s="108" t="s">
        <v>187</v>
      </c>
      <c r="B19" s="114"/>
      <c r="C19" s="114"/>
      <c r="D19" s="114"/>
      <c r="E19" s="114"/>
      <c r="F19" s="114"/>
      <c r="G19" s="114"/>
      <c r="H19" s="114"/>
      <c r="I19" s="114"/>
      <c r="J19" s="115">
        <f t="shared" si="0"/>
        <v>0</v>
      </c>
    </row>
    <row r="20" spans="1:10" ht="14.25" customHeight="1">
      <c r="A20" s="108" t="s">
        <v>197</v>
      </c>
      <c r="B20" s="116"/>
      <c r="C20" s="116"/>
      <c r="D20" s="116"/>
      <c r="E20" s="116"/>
      <c r="F20" s="116"/>
      <c r="G20" s="116"/>
      <c r="H20" s="116"/>
      <c r="I20" s="116"/>
      <c r="J20" s="107">
        <f t="shared" si="0"/>
        <v>0</v>
      </c>
    </row>
    <row r="21" spans="1:10" ht="14.25" customHeight="1">
      <c r="A21" s="110" t="s">
        <v>198</v>
      </c>
      <c r="B21" s="117"/>
      <c r="C21" s="116"/>
      <c r="D21" s="116"/>
      <c r="E21" s="116"/>
      <c r="F21" s="116"/>
      <c r="G21" s="118">
        <f>'[1]AKTIV-PASIVI 2016 '!I47</f>
        <v>-2523103.15</v>
      </c>
      <c r="H21" s="116"/>
      <c r="I21" s="116"/>
      <c r="J21" s="107">
        <f t="shared" si="0"/>
        <v>-2523103.15</v>
      </c>
    </row>
    <row r="22" spans="1:10" ht="14.25" customHeight="1">
      <c r="A22" s="110" t="s">
        <v>199</v>
      </c>
      <c r="B22" s="116"/>
      <c r="C22" s="116"/>
      <c r="D22" s="116"/>
      <c r="E22" s="116"/>
      <c r="F22" s="116"/>
      <c r="G22" s="116">
        <v>0</v>
      </c>
      <c r="H22" s="116"/>
      <c r="I22" s="116"/>
      <c r="J22" s="107">
        <f t="shared" si="0"/>
        <v>0</v>
      </c>
    </row>
    <row r="23" spans="1:10" ht="14.25" customHeight="1">
      <c r="A23" s="110" t="s">
        <v>200</v>
      </c>
      <c r="B23" s="116"/>
      <c r="C23" s="116"/>
      <c r="D23" s="116"/>
      <c r="E23" s="116"/>
      <c r="F23" s="116"/>
      <c r="G23" s="116"/>
      <c r="H23" s="116"/>
      <c r="I23" s="116"/>
      <c r="J23" s="107">
        <f t="shared" si="0"/>
        <v>0</v>
      </c>
    </row>
    <row r="24" spans="1:10" ht="14.25" customHeight="1">
      <c r="A24" s="110" t="s">
        <v>201</v>
      </c>
      <c r="B24" s="116"/>
      <c r="C24" s="116"/>
      <c r="D24" s="116"/>
      <c r="E24" s="116"/>
      <c r="F24" s="118"/>
      <c r="G24" s="116"/>
      <c r="H24" s="116">
        <v>0</v>
      </c>
      <c r="I24" s="116"/>
      <c r="J24" s="107">
        <f t="shared" si="0"/>
        <v>0</v>
      </c>
    </row>
    <row r="25" spans="1:10" ht="14.25" customHeight="1">
      <c r="A25" s="110" t="s">
        <v>195</v>
      </c>
      <c r="B25" s="116"/>
      <c r="C25" s="116"/>
      <c r="D25" s="116"/>
      <c r="E25" s="116"/>
      <c r="F25" s="116"/>
      <c r="G25" s="119">
        <f>-G18</f>
        <v>2897634</v>
      </c>
      <c r="H25" s="116">
        <f>-H18</f>
        <v>0</v>
      </c>
      <c r="I25" s="116"/>
      <c r="J25" s="107">
        <f t="shared" si="0"/>
        <v>2897634</v>
      </c>
    </row>
    <row r="26" spans="1:10" ht="14.25" customHeight="1">
      <c r="A26" s="108" t="s">
        <v>202</v>
      </c>
      <c r="B26" s="114"/>
      <c r="C26" s="114"/>
      <c r="D26" s="114"/>
      <c r="E26" s="114"/>
      <c r="F26" s="114"/>
      <c r="G26" s="114"/>
      <c r="H26" s="114"/>
      <c r="I26" s="114"/>
      <c r="J26" s="107">
        <f t="shared" si="0"/>
        <v>0</v>
      </c>
    </row>
    <row r="27" spans="1:10" ht="14.25" customHeight="1" thickBot="1">
      <c r="A27" s="120" t="s">
        <v>203</v>
      </c>
      <c r="B27" s="121">
        <f>SUM(B18:B26)</f>
        <v>80000000</v>
      </c>
      <c r="C27" s="121"/>
      <c r="D27" s="121"/>
      <c r="E27" s="121">
        <f>SUM(E18:E26)</f>
        <v>6186212</v>
      </c>
      <c r="F27" s="121">
        <f>SUM(F18:F26)</f>
        <v>182043287</v>
      </c>
      <c r="G27" s="121">
        <f>SUM(G18:G26)</f>
        <v>-2523103.1500000004</v>
      </c>
      <c r="H27" s="121">
        <f>SUM(H18:H26)</f>
        <v>0</v>
      </c>
      <c r="I27" s="121"/>
      <c r="J27" s="122">
        <f>SUM(J18:J26)</f>
        <v>265706395.84999999</v>
      </c>
    </row>
    <row r="28" spans="1:10" ht="14.25" customHeight="1" thickTop="1">
      <c r="A28" s="108" t="s">
        <v>187</v>
      </c>
      <c r="B28" s="114"/>
      <c r="C28" s="114"/>
      <c r="D28" s="114"/>
      <c r="E28" s="114"/>
      <c r="F28" s="114"/>
      <c r="G28" s="114"/>
      <c r="H28" s="114"/>
      <c r="I28" s="114"/>
      <c r="J28" s="115">
        <f t="shared" ref="J28:J35" si="2">SUM(B28:I28)</f>
        <v>0</v>
      </c>
    </row>
    <row r="29" spans="1:10" ht="14.25" customHeight="1">
      <c r="A29" s="108" t="s">
        <v>197</v>
      </c>
      <c r="B29" s="116"/>
      <c r="C29" s="116"/>
      <c r="D29" s="116"/>
      <c r="E29" s="116"/>
      <c r="F29" s="116"/>
      <c r="G29" s="116"/>
      <c r="H29" s="116"/>
      <c r="I29" s="116"/>
      <c r="J29" s="107">
        <f t="shared" si="2"/>
        <v>0</v>
      </c>
    </row>
    <row r="30" spans="1:10" ht="14.25" customHeight="1">
      <c r="A30" s="110" t="s">
        <v>198</v>
      </c>
      <c r="B30" s="117"/>
      <c r="C30" s="116"/>
      <c r="D30" s="116"/>
      <c r="E30" s="116"/>
      <c r="F30" s="116"/>
      <c r="G30" s="118">
        <f>'PASH 17 Xherdo'!D33</f>
        <v>-2265480.23</v>
      </c>
      <c r="H30" s="116"/>
      <c r="I30" s="116"/>
      <c r="J30" s="107">
        <f t="shared" si="2"/>
        <v>-2265480.23</v>
      </c>
    </row>
    <row r="31" spans="1:10" ht="14.25" customHeight="1">
      <c r="A31" s="110" t="s">
        <v>199</v>
      </c>
      <c r="B31" s="116"/>
      <c r="C31" s="116"/>
      <c r="D31" s="116"/>
      <c r="E31" s="116"/>
      <c r="F31" s="116"/>
      <c r="G31" s="116">
        <v>0</v>
      </c>
      <c r="H31" s="116"/>
      <c r="I31" s="116"/>
      <c r="J31" s="107">
        <f t="shared" si="2"/>
        <v>0</v>
      </c>
    </row>
    <row r="32" spans="1:10" ht="14.25" customHeight="1">
      <c r="A32" s="110" t="s">
        <v>200</v>
      </c>
      <c r="B32" s="116"/>
      <c r="C32" s="116"/>
      <c r="D32" s="116"/>
      <c r="E32" s="116"/>
      <c r="F32" s="116"/>
      <c r="G32" s="116"/>
      <c r="H32" s="116"/>
      <c r="I32" s="116"/>
      <c r="J32" s="107">
        <f t="shared" si="2"/>
        <v>0</v>
      </c>
    </row>
    <row r="33" spans="1:10" ht="14.25" customHeight="1">
      <c r="A33" s="110" t="s">
        <v>201</v>
      </c>
      <c r="B33" s="116"/>
      <c r="C33" s="116"/>
      <c r="D33" s="116"/>
      <c r="E33" s="116"/>
      <c r="F33" s="118"/>
      <c r="G33" s="116"/>
      <c r="H33" s="116">
        <v>0</v>
      </c>
      <c r="I33" s="116"/>
      <c r="J33" s="107">
        <f t="shared" si="2"/>
        <v>0</v>
      </c>
    </row>
    <row r="34" spans="1:10" ht="14.25" customHeight="1">
      <c r="A34" s="110" t="s">
        <v>195</v>
      </c>
      <c r="B34" s="116"/>
      <c r="C34" s="116"/>
      <c r="D34" s="116"/>
      <c r="E34" s="116"/>
      <c r="F34" s="116"/>
      <c r="G34" s="119">
        <f>-G27</f>
        <v>2523103.1500000004</v>
      </c>
      <c r="H34" s="116">
        <f>-H27</f>
        <v>0</v>
      </c>
      <c r="I34" s="116"/>
      <c r="J34" s="107">
        <f t="shared" si="2"/>
        <v>2523103.1500000004</v>
      </c>
    </row>
    <row r="35" spans="1:10" ht="14.25" customHeight="1">
      <c r="A35" s="108" t="s">
        <v>202</v>
      </c>
      <c r="B35" s="114"/>
      <c r="C35" s="114"/>
      <c r="D35" s="114"/>
      <c r="E35" s="114"/>
      <c r="F35" s="114"/>
      <c r="G35" s="114"/>
      <c r="H35" s="114"/>
      <c r="I35" s="114"/>
      <c r="J35" s="107">
        <f t="shared" si="2"/>
        <v>0</v>
      </c>
    </row>
    <row r="36" spans="1:10" ht="14.25" customHeight="1" thickBot="1">
      <c r="A36" s="120" t="s">
        <v>538</v>
      </c>
      <c r="B36" s="121">
        <f>SUM(B27:B35)</f>
        <v>80000000</v>
      </c>
      <c r="C36" s="121"/>
      <c r="D36" s="121"/>
      <c r="E36" s="121">
        <f>SUM(E27:E35)</f>
        <v>6186212</v>
      </c>
      <c r="F36" s="121">
        <f>SUM(F27:F35)</f>
        <v>182043287</v>
      </c>
      <c r="G36" s="121">
        <f>SUM(G27:G35)</f>
        <v>-2265480.2300000004</v>
      </c>
      <c r="H36" s="121">
        <f>SUM(H27:H35)</f>
        <v>0</v>
      </c>
      <c r="I36" s="121"/>
      <c r="J36" s="122">
        <f>SUM(J27:J35)</f>
        <v>265964018.77000001</v>
      </c>
    </row>
    <row r="37" spans="1:10" ht="14.25" customHeight="1" thickTop="1">
      <c r="H37" s="308" t="s">
        <v>94</v>
      </c>
      <c r="I37" s="308"/>
    </row>
    <row r="38" spans="1:10" ht="14.25" customHeight="1">
      <c r="H38" s="308" t="s">
        <v>100</v>
      </c>
      <c r="I38" s="308"/>
    </row>
  </sheetData>
  <pageMargins left="0.7" right="0.7" top="0.38" bottom="0.26" header="0.2" footer="0.2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R24" sqref="R24"/>
    </sheetView>
  </sheetViews>
  <sheetFormatPr defaultRowHeight="15"/>
  <cols>
    <col min="1" max="1" width="5" customWidth="1"/>
    <col min="2" max="2" width="18" customWidth="1"/>
    <col min="4" max="4" width="6.42578125" customWidth="1"/>
    <col min="5" max="5" width="7.140625" customWidth="1"/>
    <col min="9" max="9" width="13.28515625" bestFit="1" customWidth="1"/>
    <col min="11" max="11" width="7.28515625" customWidth="1"/>
    <col min="14" max="14" width="10.5703125" bestFit="1" customWidth="1"/>
  </cols>
  <sheetData>
    <row r="1" spans="1:14">
      <c r="B1" s="96" t="s">
        <v>530</v>
      </c>
      <c r="C1" s="308"/>
      <c r="D1" s="308"/>
      <c r="J1" s="124"/>
    </row>
    <row r="2" spans="1:14">
      <c r="B2" s="307" t="s">
        <v>204</v>
      </c>
    </row>
    <row r="3" spans="1:14">
      <c r="A3" s="311" t="s">
        <v>205</v>
      </c>
      <c r="B3" s="311" t="s">
        <v>206</v>
      </c>
      <c r="C3" s="311" t="s">
        <v>207</v>
      </c>
      <c r="D3" s="311" t="s">
        <v>208</v>
      </c>
      <c r="E3" s="311" t="s">
        <v>209</v>
      </c>
      <c r="F3" s="311" t="s">
        <v>210</v>
      </c>
      <c r="G3" s="311" t="s">
        <v>536</v>
      </c>
      <c r="H3" s="311" t="s">
        <v>535</v>
      </c>
      <c r="I3" s="311" t="s">
        <v>532</v>
      </c>
      <c r="J3" s="311" t="s">
        <v>533</v>
      </c>
      <c r="K3" s="311" t="s">
        <v>534</v>
      </c>
      <c r="L3" s="312" t="s">
        <v>214</v>
      </c>
      <c r="M3" s="313" t="s">
        <v>537</v>
      </c>
      <c r="N3" s="313" t="s">
        <v>540</v>
      </c>
    </row>
    <row r="4" spans="1:14">
      <c r="A4" s="125">
        <v>13</v>
      </c>
      <c r="B4" s="125" t="s">
        <v>216</v>
      </c>
      <c r="C4" s="126" t="s">
        <v>217</v>
      </c>
      <c r="D4" s="126"/>
      <c r="E4" s="126"/>
      <c r="F4" s="128">
        <v>16200000</v>
      </c>
      <c r="G4" s="128">
        <f>938250+763088+724933+688686</f>
        <v>3114957</v>
      </c>
      <c r="H4" s="128"/>
      <c r="I4" s="128">
        <f>F4-G4</f>
        <v>13085043</v>
      </c>
      <c r="J4" s="128">
        <v>0</v>
      </c>
      <c r="K4" s="128">
        <v>0</v>
      </c>
      <c r="L4" s="129">
        <f>I4+J4-K4</f>
        <v>13085043</v>
      </c>
      <c r="M4" s="128">
        <v>261700</v>
      </c>
      <c r="N4" s="130">
        <f>L4-M4</f>
        <v>12823343</v>
      </c>
    </row>
    <row r="5" spans="1:14">
      <c r="A5" s="125" t="s">
        <v>111</v>
      </c>
      <c r="B5" s="125" t="s">
        <v>183</v>
      </c>
      <c r="C5" s="126"/>
      <c r="D5" s="126"/>
      <c r="E5" s="126"/>
      <c r="F5" s="128">
        <f t="shared" ref="F5:N5" si="0">SUM(F4:F4)</f>
        <v>16200000</v>
      </c>
      <c r="G5" s="128">
        <f t="shared" si="0"/>
        <v>3114957</v>
      </c>
      <c r="H5" s="128"/>
      <c r="I5" s="128">
        <f t="shared" si="0"/>
        <v>13085043</v>
      </c>
      <c r="J5" s="128">
        <f t="shared" si="0"/>
        <v>0</v>
      </c>
      <c r="K5" s="128">
        <f t="shared" si="0"/>
        <v>0</v>
      </c>
      <c r="L5" s="128">
        <f t="shared" si="0"/>
        <v>13085043</v>
      </c>
      <c r="M5" s="128">
        <f t="shared" si="0"/>
        <v>261700</v>
      </c>
      <c r="N5" s="128">
        <f t="shared" si="0"/>
        <v>12823343</v>
      </c>
    </row>
    <row r="6" spans="1:14">
      <c r="A6" s="126"/>
      <c r="B6" s="126" t="s">
        <v>218</v>
      </c>
      <c r="C6" s="131"/>
      <c r="D6" s="131"/>
      <c r="E6" s="131"/>
      <c r="F6" s="132"/>
      <c r="G6" s="132"/>
      <c r="H6" s="132"/>
      <c r="I6" s="132"/>
      <c r="J6" s="132"/>
      <c r="K6" s="132"/>
      <c r="L6" s="129"/>
      <c r="M6" s="128"/>
      <c r="N6" s="130">
        <f t="shared" ref="N6:N16" si="1">L6-M6</f>
        <v>0</v>
      </c>
    </row>
    <row r="7" spans="1:14">
      <c r="A7" s="133">
        <v>1</v>
      </c>
      <c r="B7" s="134"/>
      <c r="C7" s="133"/>
      <c r="D7" s="133" t="s">
        <v>219</v>
      </c>
      <c r="E7" s="133"/>
      <c r="F7" s="135">
        <v>0</v>
      </c>
      <c r="G7" s="132">
        <v>0</v>
      </c>
      <c r="H7" s="132"/>
      <c r="I7" s="136">
        <v>0</v>
      </c>
      <c r="J7" s="137">
        <v>0</v>
      </c>
      <c r="K7" s="137">
        <v>0</v>
      </c>
      <c r="L7" s="138">
        <f>I7+J7-K7</f>
        <v>0</v>
      </c>
      <c r="M7" s="128">
        <f>L7*10/18*20%</f>
        <v>0</v>
      </c>
      <c r="N7" s="130">
        <f t="shared" si="1"/>
        <v>0</v>
      </c>
    </row>
    <row r="8" spans="1:14">
      <c r="A8" s="126" t="s">
        <v>220</v>
      </c>
      <c r="B8" s="139" t="s">
        <v>221</v>
      </c>
      <c r="C8" s="140"/>
      <c r="D8" s="140"/>
      <c r="E8" s="140"/>
      <c r="F8" s="141">
        <f t="shared" ref="F8:M8" si="2">SUM(F7:F7)</f>
        <v>0</v>
      </c>
      <c r="G8" s="141">
        <f t="shared" si="2"/>
        <v>0</v>
      </c>
      <c r="H8" s="141"/>
      <c r="I8" s="141">
        <f t="shared" si="2"/>
        <v>0</v>
      </c>
      <c r="J8" s="141">
        <f t="shared" si="2"/>
        <v>0</v>
      </c>
      <c r="K8" s="141">
        <f t="shared" si="2"/>
        <v>0</v>
      </c>
      <c r="L8" s="141">
        <f t="shared" si="2"/>
        <v>0</v>
      </c>
      <c r="M8" s="141">
        <f t="shared" si="2"/>
        <v>0</v>
      </c>
      <c r="N8" s="130">
        <f t="shared" si="1"/>
        <v>0</v>
      </c>
    </row>
    <row r="9" spans="1:14">
      <c r="A9" s="126"/>
      <c r="B9" s="139"/>
      <c r="C9" s="140"/>
      <c r="D9" s="140"/>
      <c r="E9" s="140"/>
      <c r="F9" s="141"/>
      <c r="G9" s="141"/>
      <c r="H9" s="141"/>
      <c r="I9" s="141"/>
      <c r="J9" s="141"/>
      <c r="K9" s="141"/>
      <c r="L9" s="141"/>
      <c r="M9" s="128">
        <f>L9*10/18*20%</f>
        <v>0</v>
      </c>
      <c r="N9" s="130">
        <f t="shared" si="1"/>
        <v>0</v>
      </c>
    </row>
    <row r="10" spans="1:14">
      <c r="A10" s="126"/>
      <c r="B10" s="127" t="s">
        <v>222</v>
      </c>
      <c r="C10" s="126" t="s">
        <v>207</v>
      </c>
      <c r="D10" s="126" t="s">
        <v>208</v>
      </c>
      <c r="E10" s="126" t="s">
        <v>223</v>
      </c>
      <c r="F10" s="128" t="s">
        <v>224</v>
      </c>
      <c r="G10" s="128" t="s">
        <v>225</v>
      </c>
      <c r="H10" s="128"/>
      <c r="I10" s="128" t="s">
        <v>211</v>
      </c>
      <c r="J10" s="128" t="s">
        <v>212</v>
      </c>
      <c r="K10" s="128" t="s">
        <v>213</v>
      </c>
      <c r="L10" s="129" t="s">
        <v>226</v>
      </c>
      <c r="M10" s="128"/>
      <c r="N10" s="130" t="s">
        <v>215</v>
      </c>
    </row>
    <row r="11" spans="1:14">
      <c r="A11" s="133">
        <v>1</v>
      </c>
      <c r="B11" s="134" t="s">
        <v>227</v>
      </c>
      <c r="C11" s="133" t="s">
        <v>228</v>
      </c>
      <c r="D11" s="133" t="s">
        <v>229</v>
      </c>
      <c r="E11" s="133">
        <v>1</v>
      </c>
      <c r="F11" s="136">
        <v>1565934</v>
      </c>
      <c r="G11" s="137">
        <f>1407143+31758+25407+15244</f>
        <v>1479552</v>
      </c>
      <c r="H11" s="137">
        <v>86382</v>
      </c>
      <c r="I11" s="136">
        <f>F11-G11-H11</f>
        <v>0</v>
      </c>
      <c r="J11" s="137"/>
      <c r="K11" s="137">
        <v>0</v>
      </c>
      <c r="L11" s="129">
        <f>I11+J11-K11</f>
        <v>0</v>
      </c>
      <c r="M11" s="128">
        <v>0</v>
      </c>
      <c r="N11" s="130">
        <f t="shared" si="1"/>
        <v>0</v>
      </c>
    </row>
    <row r="12" spans="1:14">
      <c r="A12" s="133">
        <v>2</v>
      </c>
      <c r="B12" s="126" t="s">
        <v>230</v>
      </c>
      <c r="C12" s="131" t="s">
        <v>231</v>
      </c>
      <c r="D12" s="133" t="s">
        <v>229</v>
      </c>
      <c r="E12" s="131">
        <v>1</v>
      </c>
      <c r="F12" s="137">
        <v>1395900</v>
      </c>
      <c r="G12" s="137">
        <f>209385+237303+189842+37968</f>
        <v>674498</v>
      </c>
      <c r="H12" s="137"/>
      <c r="I12" s="136">
        <f>F12-G12-H12</f>
        <v>721402</v>
      </c>
      <c r="J12" s="137"/>
      <c r="K12" s="137"/>
      <c r="L12" s="129">
        <f>I12+J12-K12</f>
        <v>721402</v>
      </c>
      <c r="M12" s="128">
        <v>36070</v>
      </c>
      <c r="N12" s="130">
        <f t="shared" si="1"/>
        <v>685332</v>
      </c>
    </row>
    <row r="13" spans="1:14" ht="15.75" thickBot="1">
      <c r="A13" s="299">
        <v>3</v>
      </c>
      <c r="B13" s="300" t="s">
        <v>531</v>
      </c>
      <c r="C13" s="306">
        <v>42856</v>
      </c>
      <c r="D13" s="302" t="s">
        <v>229</v>
      </c>
      <c r="E13" s="301">
        <v>1</v>
      </c>
      <c r="F13" s="303"/>
      <c r="G13" s="303"/>
      <c r="H13" s="303"/>
      <c r="I13" s="304"/>
      <c r="J13" s="303">
        <v>6489600</v>
      </c>
      <c r="K13" s="303"/>
      <c r="L13" s="129">
        <f>I13+J13-K13</f>
        <v>6489600</v>
      </c>
      <c r="M13" s="305"/>
      <c r="N13" s="130">
        <f t="shared" si="1"/>
        <v>6489600</v>
      </c>
    </row>
    <row r="14" spans="1:14" ht="15.75" thickBot="1">
      <c r="A14" s="142" t="s">
        <v>220</v>
      </c>
      <c r="B14" s="143" t="s">
        <v>232</v>
      </c>
      <c r="C14" s="144"/>
      <c r="D14" s="144"/>
      <c r="E14" s="144"/>
      <c r="F14" s="145">
        <f t="shared" ref="F14:N14" si="3">SUM(F11:F13)</f>
        <v>2961834</v>
      </c>
      <c r="G14" s="145">
        <f t="shared" si="3"/>
        <v>2154050</v>
      </c>
      <c r="H14" s="145">
        <f t="shared" si="3"/>
        <v>86382</v>
      </c>
      <c r="I14" s="145">
        <f t="shared" si="3"/>
        <v>721402</v>
      </c>
      <c r="J14" s="145">
        <f t="shared" si="3"/>
        <v>6489600</v>
      </c>
      <c r="K14" s="145">
        <f t="shared" si="3"/>
        <v>0</v>
      </c>
      <c r="L14" s="145">
        <f t="shared" si="3"/>
        <v>7211002</v>
      </c>
      <c r="M14" s="145">
        <f t="shared" si="3"/>
        <v>36070</v>
      </c>
      <c r="N14" s="145">
        <f t="shared" si="3"/>
        <v>7174932</v>
      </c>
    </row>
    <row r="15" spans="1:14">
      <c r="A15" s="146"/>
      <c r="B15" s="146"/>
      <c r="C15" s="147"/>
      <c r="D15" s="147"/>
      <c r="E15" s="147"/>
      <c r="F15" s="148"/>
      <c r="G15" s="148"/>
      <c r="H15" s="148"/>
      <c r="I15" s="149"/>
      <c r="J15" s="148"/>
      <c r="K15" s="148"/>
      <c r="L15" s="150"/>
      <c r="M15" s="128">
        <f>L15*10/12*20%</f>
        <v>0</v>
      </c>
      <c r="N15" s="130">
        <f t="shared" si="1"/>
        <v>0</v>
      </c>
    </row>
    <row r="16" spans="1:14">
      <c r="A16" s="125" t="s">
        <v>169</v>
      </c>
      <c r="B16" s="125" t="s">
        <v>233</v>
      </c>
      <c r="C16" s="131"/>
      <c r="D16" s="131"/>
      <c r="E16" s="131"/>
      <c r="F16" s="132">
        <v>110028</v>
      </c>
      <c r="G16" s="132">
        <f>83493+6634+3980+3184</f>
        <v>97291</v>
      </c>
      <c r="H16" s="132"/>
      <c r="I16" s="132">
        <f>F16-G16</f>
        <v>12737</v>
      </c>
      <c r="J16" s="132"/>
      <c r="K16" s="132"/>
      <c r="L16" s="151">
        <f>I16-K16</f>
        <v>12737</v>
      </c>
      <c r="M16" s="128">
        <v>3184</v>
      </c>
      <c r="N16" s="130">
        <f t="shared" si="1"/>
        <v>9553</v>
      </c>
    </row>
    <row r="17" spans="1:14">
      <c r="A17" s="152"/>
      <c r="B17" s="152"/>
      <c r="C17" s="153"/>
      <c r="D17" s="153"/>
      <c r="E17" s="153"/>
      <c r="F17" s="154"/>
      <c r="G17" s="154"/>
      <c r="H17" s="154"/>
      <c r="I17" s="136"/>
      <c r="J17" s="154"/>
      <c r="K17" s="154"/>
      <c r="L17" s="129"/>
      <c r="M17" s="155"/>
      <c r="N17" s="128"/>
    </row>
    <row r="18" spans="1:14">
      <c r="A18" s="133"/>
      <c r="B18" s="156" t="s">
        <v>234</v>
      </c>
      <c r="C18" s="314"/>
      <c r="D18" s="314"/>
      <c r="E18" s="314"/>
      <c r="F18" s="132">
        <f t="shared" ref="F18:N18" si="4">F5+F8+F14+F16</f>
        <v>19271862</v>
      </c>
      <c r="G18" s="132">
        <f t="shared" si="4"/>
        <v>5366298</v>
      </c>
      <c r="H18" s="132"/>
      <c r="I18" s="132">
        <f t="shared" si="4"/>
        <v>13819182</v>
      </c>
      <c r="J18" s="132">
        <f t="shared" si="4"/>
        <v>6489600</v>
      </c>
      <c r="K18" s="132">
        <f t="shared" si="4"/>
        <v>0</v>
      </c>
      <c r="L18" s="132">
        <f t="shared" si="4"/>
        <v>20308782</v>
      </c>
      <c r="M18" s="132">
        <f t="shared" si="4"/>
        <v>300954</v>
      </c>
      <c r="N18" s="132">
        <f t="shared" si="4"/>
        <v>20007828</v>
      </c>
    </row>
    <row r="19" spans="1:14">
      <c r="A19" s="157"/>
      <c r="B19" s="158"/>
      <c r="C19" s="159"/>
      <c r="D19" s="159"/>
      <c r="E19" s="159"/>
      <c r="F19" s="160"/>
      <c r="G19" s="160"/>
      <c r="H19" s="160"/>
      <c r="I19" s="160"/>
      <c r="J19" s="160"/>
      <c r="K19" s="160"/>
      <c r="L19" s="160"/>
      <c r="M19" s="160"/>
      <c r="N19" s="160"/>
    </row>
    <row r="20" spans="1:14">
      <c r="K20" s="308" t="s">
        <v>137</v>
      </c>
      <c r="L20" s="308"/>
    </row>
    <row r="21" spans="1:14">
      <c r="K21" s="308" t="s">
        <v>138</v>
      </c>
      <c r="L21" s="308"/>
    </row>
  </sheetData>
  <pageMargins left="0.4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5"/>
  <sheetViews>
    <sheetView topLeftCell="A9" workbookViewId="0">
      <selection activeCell="J21" sqref="J21"/>
    </sheetView>
  </sheetViews>
  <sheetFormatPr defaultRowHeight="15"/>
  <cols>
    <col min="1" max="1" width="6.85546875" customWidth="1"/>
    <col min="2" max="2" width="31.7109375" customWidth="1"/>
    <col min="3" max="3" width="12.7109375" bestFit="1" customWidth="1"/>
    <col min="7" max="7" width="11.42578125" bestFit="1" customWidth="1"/>
  </cols>
  <sheetData>
    <row r="1" spans="1:7" ht="15.75">
      <c r="A1" s="161" t="s">
        <v>235</v>
      </c>
      <c r="B1" s="161"/>
      <c r="C1" s="162"/>
      <c r="D1" s="162"/>
      <c r="E1" s="162"/>
      <c r="F1" s="162"/>
      <c r="G1" s="162"/>
    </row>
    <row r="2" spans="1:7" ht="15.75">
      <c r="A2" s="161" t="s">
        <v>236</v>
      </c>
      <c r="B2" s="161"/>
      <c r="C2" s="162"/>
      <c r="D2" s="162"/>
      <c r="E2" s="162"/>
      <c r="F2" s="162"/>
      <c r="G2" s="162"/>
    </row>
    <row r="3" spans="1:7" ht="15.75">
      <c r="A3" s="161"/>
      <c r="B3" s="161"/>
      <c r="C3" s="162"/>
      <c r="D3" s="162"/>
      <c r="E3" s="162"/>
      <c r="F3" s="162"/>
      <c r="G3" s="162"/>
    </row>
    <row r="4" spans="1:7" ht="15.75">
      <c r="A4" s="161" t="s">
        <v>237</v>
      </c>
      <c r="B4" s="161" t="s">
        <v>541</v>
      </c>
      <c r="C4" s="162"/>
      <c r="D4" s="162"/>
      <c r="E4" s="162"/>
      <c r="F4" s="162"/>
      <c r="G4" s="162"/>
    </row>
    <row r="5" spans="1:7" ht="15.75">
      <c r="A5" s="162"/>
      <c r="B5" s="162"/>
      <c r="C5" s="162"/>
      <c r="D5" s="162"/>
      <c r="E5" s="162"/>
      <c r="F5" s="162"/>
      <c r="G5" s="163"/>
    </row>
    <row r="6" spans="1:7" ht="15.75">
      <c r="A6" s="331" t="s">
        <v>205</v>
      </c>
      <c r="B6" s="331" t="s">
        <v>238</v>
      </c>
      <c r="C6" s="332" t="s">
        <v>239</v>
      </c>
      <c r="D6" s="333"/>
      <c r="E6" s="334" t="s">
        <v>240</v>
      </c>
      <c r="F6" s="335"/>
      <c r="G6" s="336" t="s">
        <v>241</v>
      </c>
    </row>
    <row r="7" spans="1:7" ht="15.75">
      <c r="A7" s="337"/>
      <c r="B7" s="338"/>
      <c r="C7" s="339"/>
      <c r="D7" s="340" t="s">
        <v>242</v>
      </c>
      <c r="E7" s="341" t="s">
        <v>243</v>
      </c>
      <c r="F7" s="342" t="s">
        <v>244</v>
      </c>
      <c r="G7" s="343" t="s">
        <v>245</v>
      </c>
    </row>
    <row r="8" spans="1:7" ht="15.75">
      <c r="A8" s="337"/>
      <c r="B8" s="338"/>
      <c r="C8" s="339"/>
      <c r="D8" s="340" t="s">
        <v>246</v>
      </c>
      <c r="E8" s="340" t="s">
        <v>247</v>
      </c>
      <c r="F8" s="340" t="s">
        <v>248</v>
      </c>
      <c r="G8" s="343"/>
    </row>
    <row r="9" spans="1:7" ht="15.75">
      <c r="A9" s="164">
        <v>1</v>
      </c>
      <c r="B9" s="165" t="s">
        <v>249</v>
      </c>
      <c r="C9" s="166" t="s">
        <v>250</v>
      </c>
      <c r="D9" s="166"/>
      <c r="E9" s="166"/>
      <c r="F9" s="167"/>
      <c r="G9" s="168">
        <v>302248.81</v>
      </c>
    </row>
    <row r="10" spans="1:7" ht="15.75">
      <c r="A10" s="164">
        <v>2</v>
      </c>
      <c r="B10" s="165" t="s">
        <v>251</v>
      </c>
      <c r="C10" s="166">
        <v>8000402138</v>
      </c>
      <c r="D10" s="166"/>
      <c r="E10" s="166"/>
      <c r="F10" s="168">
        <v>1599.91</v>
      </c>
      <c r="G10" s="167">
        <v>0</v>
      </c>
    </row>
    <row r="11" spans="1:7" ht="15.75">
      <c r="A11" s="164">
        <v>3</v>
      </c>
      <c r="B11" s="165" t="s">
        <v>252</v>
      </c>
      <c r="C11" s="166">
        <v>8004402138</v>
      </c>
      <c r="D11" s="169">
        <v>0</v>
      </c>
      <c r="E11" s="170"/>
      <c r="F11" s="168"/>
      <c r="G11" s="167">
        <v>0</v>
      </c>
    </row>
    <row r="12" spans="1:7" ht="15.75">
      <c r="A12" s="164">
        <v>5</v>
      </c>
      <c r="B12" s="165" t="s">
        <v>253</v>
      </c>
      <c r="C12" s="166">
        <v>8003402138</v>
      </c>
      <c r="D12" s="170"/>
      <c r="E12" s="169">
        <v>0</v>
      </c>
      <c r="F12" s="168"/>
      <c r="G12" s="167"/>
    </row>
    <row r="13" spans="1:7" ht="15.75">
      <c r="A13" s="165"/>
      <c r="B13" s="165"/>
      <c r="C13" s="171"/>
      <c r="D13" s="171"/>
      <c r="E13" s="171"/>
      <c r="F13" s="167"/>
      <c r="G13" s="167"/>
    </row>
    <row r="14" spans="1:7" ht="15.75">
      <c r="A14" s="165"/>
      <c r="B14" s="164" t="s">
        <v>241</v>
      </c>
      <c r="C14" s="171"/>
      <c r="D14" s="171">
        <f>SUM(D9:D12)</f>
        <v>0</v>
      </c>
      <c r="E14" s="171">
        <f>SUM(E9:E12)</f>
        <v>0</v>
      </c>
      <c r="F14" s="171">
        <f>SUM(F9:F12)</f>
        <v>1599.91</v>
      </c>
      <c r="G14" s="168">
        <f>SUM(G9:G13)</f>
        <v>302248.81</v>
      </c>
    </row>
    <row r="15" spans="1:7" ht="15.75">
      <c r="A15" s="165"/>
      <c r="B15" s="164" t="s">
        <v>254</v>
      </c>
      <c r="C15" s="171"/>
      <c r="D15" s="171">
        <v>107</v>
      </c>
      <c r="E15" s="171">
        <v>157.56</v>
      </c>
      <c r="F15" s="168">
        <v>132.94999999999999</v>
      </c>
      <c r="G15" s="168">
        <v>1</v>
      </c>
    </row>
    <row r="16" spans="1:7" ht="15.75">
      <c r="A16" s="165"/>
      <c r="B16" s="164" t="s">
        <v>241</v>
      </c>
      <c r="C16" s="171"/>
      <c r="D16" s="172">
        <f>D14*D15</f>
        <v>0</v>
      </c>
      <c r="E16" s="172">
        <f>E14*E15</f>
        <v>0</v>
      </c>
      <c r="F16" s="172">
        <f>F14*F15</f>
        <v>212708.03449999998</v>
      </c>
      <c r="G16" s="173">
        <f>G14*G15</f>
        <v>302248.81</v>
      </c>
    </row>
    <row r="17" spans="1:7" ht="18.75">
      <c r="A17" s="363"/>
      <c r="B17" s="364" t="s">
        <v>255</v>
      </c>
      <c r="C17" s="365"/>
      <c r="D17" s="366"/>
      <c r="E17" s="366"/>
      <c r="F17" s="367"/>
      <c r="G17" s="368">
        <f>D16+E16+F16+G16</f>
        <v>514956.84450000001</v>
      </c>
    </row>
    <row r="18" spans="1:7" ht="15.75">
      <c r="B18" s="162"/>
    </row>
    <row r="19" spans="1:7" ht="15.75">
      <c r="B19" s="174"/>
    </row>
    <row r="23" spans="1:7">
      <c r="B23" s="308" t="s">
        <v>551</v>
      </c>
    </row>
    <row r="25" spans="1:7" ht="15.75">
      <c r="A25" s="331" t="s">
        <v>205</v>
      </c>
      <c r="B25" s="331" t="s">
        <v>238</v>
      </c>
      <c r="C25" s="332" t="s">
        <v>239</v>
      </c>
      <c r="D25" s="333"/>
      <c r="E25" s="334" t="s">
        <v>240</v>
      </c>
      <c r="F25" s="335"/>
      <c r="G25" s="336" t="s">
        <v>241</v>
      </c>
    </row>
    <row r="26" spans="1:7" ht="15.75">
      <c r="A26" s="337"/>
      <c r="B26" s="338"/>
      <c r="C26" s="339"/>
      <c r="D26" s="340" t="s">
        <v>242</v>
      </c>
      <c r="E26" s="341" t="s">
        <v>243</v>
      </c>
      <c r="F26" s="342" t="s">
        <v>244</v>
      </c>
      <c r="G26" s="343" t="s">
        <v>245</v>
      </c>
    </row>
    <row r="27" spans="1:7" ht="15.75">
      <c r="A27" s="337"/>
      <c r="B27" s="357" t="s">
        <v>552</v>
      </c>
      <c r="C27" s="247" t="s">
        <v>423</v>
      </c>
      <c r="D27" s="340" t="s">
        <v>246</v>
      </c>
      <c r="E27" s="340" t="s">
        <v>247</v>
      </c>
      <c r="F27" s="340" t="s">
        <v>248</v>
      </c>
      <c r="G27" s="343"/>
    </row>
    <row r="28" spans="1:7" ht="18.75">
      <c r="A28" s="359"/>
      <c r="B28" s="360" t="s">
        <v>241</v>
      </c>
      <c r="C28" s="359"/>
      <c r="D28" s="361">
        <v>0</v>
      </c>
      <c r="E28" s="361">
        <v>0</v>
      </c>
      <c r="F28" s="361">
        <v>0</v>
      </c>
      <c r="G28" s="362">
        <v>56527</v>
      </c>
    </row>
    <row r="30" spans="1:7" ht="15.75" thickBot="1"/>
    <row r="31" spans="1:7" ht="21.75" thickBot="1">
      <c r="A31" s="411"/>
      <c r="B31" s="412"/>
      <c r="C31" s="412" t="s">
        <v>592</v>
      </c>
      <c r="D31" s="412"/>
      <c r="E31" s="412"/>
      <c r="F31" s="412"/>
      <c r="G31" s="413">
        <f>G17+G28</f>
        <v>571483.84450000001</v>
      </c>
    </row>
    <row r="34" spans="5:6">
      <c r="E34" s="308" t="s">
        <v>137</v>
      </c>
      <c r="F34" s="308"/>
    </row>
    <row r="35" spans="5:6">
      <c r="E35" s="96" t="s">
        <v>256</v>
      </c>
      <c r="F35" s="30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sqref="A1:F13"/>
    </sheetView>
  </sheetViews>
  <sheetFormatPr defaultRowHeight="15"/>
  <cols>
    <col min="2" max="2" width="33.42578125" customWidth="1"/>
    <col min="6" max="6" width="14.28515625" bestFit="1" customWidth="1"/>
  </cols>
  <sheetData>
    <row r="1" spans="1:6" ht="15.75">
      <c r="A1" s="348" t="s">
        <v>0</v>
      </c>
      <c r="B1" s="348"/>
      <c r="C1" s="175"/>
      <c r="D1" s="175"/>
      <c r="E1" s="175"/>
      <c r="F1" s="175"/>
    </row>
    <row r="2" spans="1:6" ht="15.75">
      <c r="A2" s="348"/>
      <c r="B2" s="348" t="s">
        <v>544</v>
      </c>
      <c r="C2" s="175"/>
      <c r="D2" s="175"/>
      <c r="E2" s="175"/>
      <c r="F2" s="175"/>
    </row>
    <row r="3" spans="1:6" ht="15.75">
      <c r="A3" s="175"/>
      <c r="B3" s="175"/>
      <c r="C3" s="175"/>
      <c r="D3" s="175"/>
      <c r="E3" s="175"/>
      <c r="F3" s="175"/>
    </row>
    <row r="4" spans="1:6" ht="15.75">
      <c r="A4" s="175"/>
      <c r="B4" s="175"/>
      <c r="C4" s="175"/>
      <c r="D4" s="175"/>
      <c r="E4" s="175"/>
      <c r="F4" s="175"/>
    </row>
    <row r="5" spans="1:6" ht="15.75">
      <c r="A5" s="346" t="s">
        <v>257</v>
      </c>
      <c r="B5" s="346" t="s">
        <v>258</v>
      </c>
      <c r="C5" s="346" t="s">
        <v>259</v>
      </c>
      <c r="D5" s="346" t="s">
        <v>208</v>
      </c>
      <c r="E5" s="346" t="s">
        <v>223</v>
      </c>
      <c r="F5" s="345" t="s">
        <v>542</v>
      </c>
    </row>
    <row r="6" spans="1:6" ht="15.75">
      <c r="A6" s="177">
        <v>1</v>
      </c>
      <c r="B6" s="178" t="s">
        <v>230</v>
      </c>
      <c r="C6" s="165" t="s">
        <v>260</v>
      </c>
      <c r="D6" s="177" t="s">
        <v>229</v>
      </c>
      <c r="E6" s="165">
        <v>1</v>
      </c>
      <c r="F6" s="344">
        <v>685332</v>
      </c>
    </row>
    <row r="7" spans="1:6" ht="15.75">
      <c r="A7" s="177">
        <v>2</v>
      </c>
      <c r="B7" s="178" t="s">
        <v>531</v>
      </c>
      <c r="C7" s="165" t="s">
        <v>543</v>
      </c>
      <c r="D7" s="177" t="s">
        <v>229</v>
      </c>
      <c r="E7" s="165">
        <v>1</v>
      </c>
      <c r="F7" s="344">
        <v>6489600</v>
      </c>
    </row>
    <row r="8" spans="1:6" ht="15.75">
      <c r="A8" s="176"/>
      <c r="B8" s="345" t="s">
        <v>241</v>
      </c>
      <c r="C8" s="346"/>
      <c r="D8" s="346"/>
      <c r="E8" s="346"/>
      <c r="F8" s="347">
        <f>SUM(F6:F7)</f>
        <v>7174932</v>
      </c>
    </row>
    <row r="9" spans="1:6" ht="15.75">
      <c r="A9" s="175"/>
      <c r="B9" s="175"/>
      <c r="C9" s="175"/>
      <c r="D9" s="175"/>
      <c r="E9" s="175"/>
      <c r="F9" s="175"/>
    </row>
    <row r="10" spans="1:6" ht="15.75">
      <c r="A10" s="175"/>
      <c r="B10" s="175"/>
      <c r="C10" s="348"/>
      <c r="D10" s="348"/>
      <c r="E10" s="175"/>
      <c r="F10" s="175"/>
    </row>
    <row r="11" spans="1:6" ht="15.75">
      <c r="A11" s="175"/>
      <c r="B11" s="175"/>
      <c r="C11" s="348" t="s">
        <v>137</v>
      </c>
      <c r="D11" s="348"/>
      <c r="E11" s="175"/>
      <c r="F11" s="175"/>
    </row>
    <row r="12" spans="1:6" ht="15.75">
      <c r="A12" s="175"/>
      <c r="B12" s="175"/>
      <c r="C12" s="348"/>
      <c r="D12" s="348"/>
      <c r="E12" s="175"/>
      <c r="F12" s="175"/>
    </row>
    <row r="13" spans="1:6" ht="15.75">
      <c r="A13" s="175"/>
      <c r="B13" s="175"/>
      <c r="C13" s="348" t="s">
        <v>138</v>
      </c>
      <c r="D13" s="348"/>
      <c r="E13" s="175"/>
      <c r="F13" s="17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G45"/>
  <sheetViews>
    <sheetView topLeftCell="A22" workbookViewId="0">
      <selection activeCell="L48" sqref="L48"/>
    </sheetView>
  </sheetViews>
  <sheetFormatPr defaultRowHeight="15"/>
  <cols>
    <col min="1" max="1" width="8" customWidth="1"/>
    <col min="2" max="2" width="21.7109375" customWidth="1"/>
    <col min="4" max="4" width="10.7109375" bestFit="1" customWidth="1"/>
    <col min="7" max="7" width="10.7109375" bestFit="1" customWidth="1"/>
  </cols>
  <sheetData>
    <row r="2" spans="1:7">
      <c r="B2" s="179" t="s">
        <v>261</v>
      </c>
    </row>
    <row r="3" spans="1:7">
      <c r="B3" s="180" t="s">
        <v>262</v>
      </c>
    </row>
    <row r="4" spans="1:7">
      <c r="B4" s="180"/>
    </row>
    <row r="5" spans="1:7" ht="15.75">
      <c r="B5" s="433" t="s">
        <v>546</v>
      </c>
      <c r="C5" s="433"/>
      <c r="D5" s="433"/>
      <c r="E5" s="433"/>
      <c r="F5" s="433"/>
      <c r="G5" s="433"/>
    </row>
    <row r="7" spans="1:7">
      <c r="A7" s="434" t="s">
        <v>104</v>
      </c>
      <c r="B7" s="436" t="s">
        <v>258</v>
      </c>
      <c r="C7" s="434" t="s">
        <v>223</v>
      </c>
      <c r="D7" s="349" t="s">
        <v>263</v>
      </c>
      <c r="E7" s="434" t="s">
        <v>264</v>
      </c>
      <c r="F7" s="434" t="s">
        <v>265</v>
      </c>
      <c r="G7" s="349" t="s">
        <v>263</v>
      </c>
    </row>
    <row r="8" spans="1:7">
      <c r="A8" s="435"/>
      <c r="B8" s="437"/>
      <c r="C8" s="435"/>
      <c r="D8" s="350">
        <v>42735</v>
      </c>
      <c r="E8" s="435"/>
      <c r="F8" s="435"/>
      <c r="G8" s="350">
        <v>43100</v>
      </c>
    </row>
    <row r="9" spans="1:7">
      <c r="A9" s="181">
        <v>1</v>
      </c>
      <c r="B9" s="182" t="s">
        <v>75</v>
      </c>
      <c r="C9" s="181"/>
      <c r="D9" s="183">
        <v>0</v>
      </c>
      <c r="E9" s="184">
        <v>0</v>
      </c>
      <c r="F9" s="183">
        <v>0</v>
      </c>
      <c r="G9" s="183">
        <f>D9+E9-F9</f>
        <v>0</v>
      </c>
    </row>
    <row r="10" spans="1:7">
      <c r="A10" s="181">
        <v>2</v>
      </c>
      <c r="B10" s="182" t="s">
        <v>77</v>
      </c>
      <c r="C10" s="181"/>
      <c r="D10" s="183">
        <v>16200000</v>
      </c>
      <c r="E10" s="183">
        <v>0</v>
      </c>
      <c r="F10" s="183">
        <v>0</v>
      </c>
      <c r="G10" s="183">
        <f>D10+E10-F10</f>
        <v>16200000</v>
      </c>
    </row>
    <row r="11" spans="1:7">
      <c r="A11" s="181">
        <v>3</v>
      </c>
      <c r="B11" s="185" t="s">
        <v>266</v>
      </c>
      <c r="C11" s="181"/>
      <c r="D11" s="183">
        <v>0</v>
      </c>
      <c r="E11" s="183"/>
      <c r="F11" s="183">
        <v>0</v>
      </c>
      <c r="G11" s="183">
        <f>D11+E11-F11</f>
        <v>0</v>
      </c>
    </row>
    <row r="12" spans="1:7">
      <c r="A12" s="181">
        <v>4</v>
      </c>
      <c r="B12" s="185" t="s">
        <v>222</v>
      </c>
      <c r="C12" s="181"/>
      <c r="D12" s="183">
        <v>2961834</v>
      </c>
      <c r="E12" s="183">
        <v>6489600</v>
      </c>
      <c r="F12" s="183">
        <f>[1]Amortiz!J13</f>
        <v>86382</v>
      </c>
      <c r="G12" s="183">
        <f>D12+E12-F12</f>
        <v>9365052</v>
      </c>
    </row>
    <row r="13" spans="1:7">
      <c r="A13" s="181">
        <v>5</v>
      </c>
      <c r="B13" s="185" t="s">
        <v>267</v>
      </c>
      <c r="C13" s="181"/>
      <c r="D13" s="183">
        <v>110028</v>
      </c>
      <c r="E13" s="183">
        <v>0</v>
      </c>
      <c r="F13" s="183">
        <v>0</v>
      </c>
      <c r="G13" s="183">
        <f>D13+E13-F13</f>
        <v>110028</v>
      </c>
    </row>
    <row r="14" spans="1:7" ht="15.75" thickBot="1">
      <c r="A14" s="186"/>
      <c r="B14" s="187"/>
      <c r="C14" s="186"/>
      <c r="D14" s="188"/>
      <c r="E14" s="188"/>
      <c r="F14" s="188"/>
      <c r="G14" s="188"/>
    </row>
    <row r="15" spans="1:7" ht="15.75" thickBot="1">
      <c r="A15" s="351"/>
      <c r="B15" s="352" t="s">
        <v>268</v>
      </c>
      <c r="C15" s="353"/>
      <c r="D15" s="354">
        <f>SUM(D9:D13)</f>
        <v>19271862</v>
      </c>
      <c r="E15" s="354">
        <f>SUM(E9:E14)</f>
        <v>6489600</v>
      </c>
      <c r="F15" s="354">
        <f>SUM(F9:F14)</f>
        <v>86382</v>
      </c>
      <c r="G15" s="354">
        <f>SUM(G9:G14)</f>
        <v>25675080</v>
      </c>
    </row>
    <row r="18" spans="1:7" ht="15.75">
      <c r="B18" s="433" t="s">
        <v>545</v>
      </c>
      <c r="C18" s="433"/>
      <c r="D18" s="433"/>
      <c r="E18" s="433"/>
      <c r="F18" s="433"/>
      <c r="G18" s="433"/>
    </row>
    <row r="20" spans="1:7">
      <c r="A20" s="434" t="s">
        <v>104</v>
      </c>
      <c r="B20" s="436" t="s">
        <v>258</v>
      </c>
      <c r="C20" s="434" t="s">
        <v>223</v>
      </c>
      <c r="D20" s="349" t="s">
        <v>263</v>
      </c>
      <c r="E20" s="434" t="s">
        <v>264</v>
      </c>
      <c r="F20" s="434" t="s">
        <v>265</v>
      </c>
      <c r="G20" s="349" t="s">
        <v>263</v>
      </c>
    </row>
    <row r="21" spans="1:7">
      <c r="A21" s="435"/>
      <c r="B21" s="437"/>
      <c r="C21" s="435"/>
      <c r="D21" s="350">
        <v>42735</v>
      </c>
      <c r="E21" s="435"/>
      <c r="F21" s="435"/>
      <c r="G21" s="350">
        <v>43100</v>
      </c>
    </row>
    <row r="22" spans="1:7">
      <c r="A22" s="181">
        <v>1</v>
      </c>
      <c r="B22" s="182" t="s">
        <v>75</v>
      </c>
      <c r="C22" s="181"/>
      <c r="D22" s="183">
        <v>0</v>
      </c>
      <c r="E22" s="183">
        <v>0</v>
      </c>
      <c r="F22" s="183">
        <v>0</v>
      </c>
      <c r="G22" s="183">
        <v>0</v>
      </c>
    </row>
    <row r="23" spans="1:7">
      <c r="A23" s="181">
        <v>2</v>
      </c>
      <c r="B23" s="182" t="s">
        <v>77</v>
      </c>
      <c r="C23" s="181"/>
      <c r="D23" s="183">
        <v>3114957</v>
      </c>
      <c r="E23" s="183">
        <v>261700</v>
      </c>
      <c r="F23" s="183"/>
      <c r="G23" s="183">
        <f>D23+E23-F23</f>
        <v>3376657</v>
      </c>
    </row>
    <row r="24" spans="1:7">
      <c r="A24" s="181">
        <v>3</v>
      </c>
      <c r="B24" s="185" t="s">
        <v>266</v>
      </c>
      <c r="C24" s="181"/>
      <c r="D24" s="183">
        <v>0</v>
      </c>
      <c r="E24" s="155">
        <v>0</v>
      </c>
      <c r="F24" s="183"/>
      <c r="G24" s="183">
        <f>D24+E24-F24</f>
        <v>0</v>
      </c>
    </row>
    <row r="25" spans="1:7">
      <c r="A25" s="181">
        <v>4</v>
      </c>
      <c r="B25" s="185" t="s">
        <v>222</v>
      </c>
      <c r="C25" s="181"/>
      <c r="D25" s="183">
        <v>2154050</v>
      </c>
      <c r="E25" s="183">
        <v>36070</v>
      </c>
      <c r="F25" s="183"/>
      <c r="G25" s="183">
        <f>D25+E25-F25</f>
        <v>2190120</v>
      </c>
    </row>
    <row r="26" spans="1:7">
      <c r="A26" s="181">
        <v>5</v>
      </c>
      <c r="B26" s="185" t="s">
        <v>267</v>
      </c>
      <c r="C26" s="181"/>
      <c r="D26" s="183">
        <v>97291</v>
      </c>
      <c r="E26" s="183">
        <v>3184</v>
      </c>
      <c r="F26" s="183"/>
      <c r="G26" s="183">
        <f>D26+E26-F26</f>
        <v>100475</v>
      </c>
    </row>
    <row r="27" spans="1:7" ht="15.75" thickBot="1">
      <c r="A27" s="186"/>
      <c r="B27" s="187"/>
      <c r="C27" s="186"/>
      <c r="D27" s="188"/>
      <c r="E27" s="188"/>
      <c r="F27" s="188"/>
      <c r="G27" s="188">
        <f>D27+E27-F27</f>
        <v>0</v>
      </c>
    </row>
    <row r="28" spans="1:7" ht="15.75" thickBot="1">
      <c r="A28" s="351"/>
      <c r="B28" s="352" t="s">
        <v>268</v>
      </c>
      <c r="C28" s="353"/>
      <c r="D28" s="354">
        <f>SUM(D22:D26)</f>
        <v>5366298</v>
      </c>
      <c r="E28" s="354">
        <f>SUM(E22:E27)</f>
        <v>300954</v>
      </c>
      <c r="F28" s="354"/>
      <c r="G28" s="354">
        <f>SUM(G22:G27)</f>
        <v>5667252</v>
      </c>
    </row>
    <row r="29" spans="1:7">
      <c r="G29" s="189"/>
    </row>
    <row r="31" spans="1:7" ht="15.75">
      <c r="B31" s="433" t="s">
        <v>547</v>
      </c>
      <c r="C31" s="433"/>
      <c r="D31" s="433"/>
      <c r="E31" s="433"/>
      <c r="F31" s="433"/>
      <c r="G31" s="433"/>
    </row>
    <row r="33" spans="1:7">
      <c r="A33" s="434" t="s">
        <v>104</v>
      </c>
      <c r="B33" s="436" t="s">
        <v>258</v>
      </c>
      <c r="C33" s="434" t="s">
        <v>223</v>
      </c>
      <c r="D33" s="349" t="s">
        <v>263</v>
      </c>
      <c r="E33" s="434" t="s">
        <v>264</v>
      </c>
      <c r="F33" s="434" t="s">
        <v>265</v>
      </c>
      <c r="G33" s="349" t="s">
        <v>263</v>
      </c>
    </row>
    <row r="34" spans="1:7">
      <c r="A34" s="435"/>
      <c r="B34" s="437"/>
      <c r="C34" s="435"/>
      <c r="D34" s="350">
        <v>42735</v>
      </c>
      <c r="E34" s="435"/>
      <c r="F34" s="435"/>
      <c r="G34" s="350">
        <v>43100</v>
      </c>
    </row>
    <row r="35" spans="1:7">
      <c r="A35" s="181">
        <v>1</v>
      </c>
      <c r="B35" s="182" t="s">
        <v>75</v>
      </c>
      <c r="C35" s="181"/>
      <c r="D35" s="183">
        <f>D9-D22</f>
        <v>0</v>
      </c>
      <c r="E35" s="183">
        <f>E9</f>
        <v>0</v>
      </c>
      <c r="F35" s="183">
        <f>F9+E22</f>
        <v>0</v>
      </c>
      <c r="G35" s="183">
        <f>D35+E35-F35</f>
        <v>0</v>
      </c>
    </row>
    <row r="36" spans="1:7">
      <c r="A36" s="181">
        <v>2</v>
      </c>
      <c r="B36" s="182" t="s">
        <v>77</v>
      </c>
      <c r="C36" s="181"/>
      <c r="D36" s="183">
        <f>D10-D23</f>
        <v>13085043</v>
      </c>
      <c r="E36" s="183">
        <f>E10</f>
        <v>0</v>
      </c>
      <c r="F36" s="183">
        <f>F10+E23</f>
        <v>261700</v>
      </c>
      <c r="G36" s="183">
        <f>D36+E36-F36</f>
        <v>12823343</v>
      </c>
    </row>
    <row r="37" spans="1:7">
      <c r="A37" s="181">
        <v>3</v>
      </c>
      <c r="B37" s="185" t="s">
        <v>266</v>
      </c>
      <c r="C37" s="181"/>
      <c r="D37" s="183">
        <f>D11-D24</f>
        <v>0</v>
      </c>
      <c r="E37" s="183">
        <f>E11</f>
        <v>0</v>
      </c>
      <c r="F37" s="183">
        <f>F11+E24</f>
        <v>0</v>
      </c>
      <c r="G37" s="183">
        <f>D37+E37-F37</f>
        <v>0</v>
      </c>
    </row>
    <row r="38" spans="1:7">
      <c r="A38" s="181">
        <v>4</v>
      </c>
      <c r="B38" s="185" t="s">
        <v>222</v>
      </c>
      <c r="C38" s="181"/>
      <c r="D38" s="183">
        <f>D12-D25</f>
        <v>807784</v>
      </c>
      <c r="E38" s="183">
        <f>E12</f>
        <v>6489600</v>
      </c>
      <c r="F38" s="183">
        <f>F12+E25</f>
        <v>122452</v>
      </c>
      <c r="G38" s="183">
        <f>D38+E38-F38</f>
        <v>7174932</v>
      </c>
    </row>
    <row r="39" spans="1:7">
      <c r="A39" s="181">
        <v>5</v>
      </c>
      <c r="B39" s="185" t="s">
        <v>267</v>
      </c>
      <c r="C39" s="181"/>
      <c r="D39" s="183">
        <f>D13-D26</f>
        <v>12737</v>
      </c>
      <c r="E39" s="183"/>
      <c r="F39" s="183">
        <f>F13+E26</f>
        <v>3184</v>
      </c>
      <c r="G39" s="183">
        <f>D39+E39-F39</f>
        <v>9553</v>
      </c>
    </row>
    <row r="40" spans="1:7" ht="15.75" thickBot="1">
      <c r="A40" s="186"/>
      <c r="B40" s="187"/>
      <c r="C40" s="186"/>
      <c r="D40" s="188"/>
      <c r="E40" s="188"/>
      <c r="F40" s="188"/>
      <c r="G40" s="188"/>
    </row>
    <row r="41" spans="1:7" ht="15.75" thickBot="1">
      <c r="A41" s="351"/>
      <c r="B41" s="352" t="s">
        <v>268</v>
      </c>
      <c r="C41" s="353"/>
      <c r="D41" s="354">
        <f>SUM(D35:D40)</f>
        <v>13905564</v>
      </c>
      <c r="E41" s="354">
        <f>SUM(E35:E40)</f>
        <v>6489600</v>
      </c>
      <c r="F41" s="354">
        <f>SUM(F35:F40)</f>
        <v>387336</v>
      </c>
      <c r="G41" s="355">
        <f>SUM(G35:G40)</f>
        <v>20007828</v>
      </c>
    </row>
    <row r="42" spans="1:7">
      <c r="A42" s="190"/>
      <c r="B42" s="190"/>
      <c r="C42" s="190"/>
      <c r="D42" s="190"/>
      <c r="E42" s="190"/>
      <c r="F42" s="191"/>
      <c r="G42" s="192"/>
    </row>
    <row r="43" spans="1:7">
      <c r="D43" s="51"/>
      <c r="F43" s="51"/>
      <c r="G43" s="51"/>
    </row>
    <row r="44" spans="1:7" ht="15.75">
      <c r="B44" s="123"/>
      <c r="C44" s="123"/>
      <c r="D44" s="123"/>
      <c r="E44" s="431" t="s">
        <v>94</v>
      </c>
      <c r="F44" s="431"/>
      <c r="G44" s="431"/>
    </row>
    <row r="45" spans="1:7">
      <c r="E45" s="432" t="s">
        <v>138</v>
      </c>
      <c r="F45" s="432"/>
      <c r="G45" s="432"/>
    </row>
  </sheetData>
  <mergeCells count="20">
    <mergeCell ref="B5:G5"/>
    <mergeCell ref="A7:A8"/>
    <mergeCell ref="B7:B8"/>
    <mergeCell ref="C7:C8"/>
    <mergeCell ref="E7:E8"/>
    <mergeCell ref="F7:F8"/>
    <mergeCell ref="B18:G18"/>
    <mergeCell ref="A20:A21"/>
    <mergeCell ref="B20:B21"/>
    <mergeCell ref="C20:C21"/>
    <mergeCell ref="E20:E21"/>
    <mergeCell ref="F20:F21"/>
    <mergeCell ref="E44:G44"/>
    <mergeCell ref="E45:G45"/>
    <mergeCell ref="B31:G31"/>
    <mergeCell ref="A33:A34"/>
    <mergeCell ref="B33:B34"/>
    <mergeCell ref="C33:C34"/>
    <mergeCell ref="E33:E34"/>
    <mergeCell ref="F33:F3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48"/>
  <sheetViews>
    <sheetView topLeftCell="A13" workbookViewId="0">
      <selection sqref="A1:F49"/>
    </sheetView>
  </sheetViews>
  <sheetFormatPr defaultRowHeight="15"/>
  <cols>
    <col min="1" max="1" width="7.28515625" customWidth="1"/>
    <col min="2" max="2" width="42.42578125" bestFit="1" customWidth="1"/>
  </cols>
  <sheetData>
    <row r="1" spans="1:6">
      <c r="A1" s="123"/>
      <c r="B1" s="180" t="s">
        <v>269</v>
      </c>
      <c r="C1" s="123"/>
      <c r="D1" s="123"/>
      <c r="E1" s="123"/>
      <c r="F1" s="123"/>
    </row>
    <row r="2" spans="1:6">
      <c r="A2" s="123"/>
      <c r="B2" s="180" t="s">
        <v>236</v>
      </c>
      <c r="C2" s="123"/>
      <c r="D2" s="123"/>
      <c r="E2" s="123"/>
      <c r="F2" s="123"/>
    </row>
    <row r="3" spans="1:6">
      <c r="A3" s="123"/>
      <c r="B3" s="96"/>
      <c r="C3" s="123"/>
      <c r="D3" s="123"/>
      <c r="E3" s="96" t="s">
        <v>270</v>
      </c>
      <c r="F3" s="123"/>
    </row>
    <row r="4" spans="1:6">
      <c r="A4" s="193"/>
      <c r="B4" s="193"/>
      <c r="C4" s="193"/>
      <c r="D4" s="193"/>
      <c r="E4" s="194"/>
      <c r="F4" s="195" t="s">
        <v>271</v>
      </c>
    </row>
    <row r="5" spans="1:6">
      <c r="A5" s="438" t="s">
        <v>272</v>
      </c>
      <c r="B5" s="439"/>
      <c r="C5" s="439"/>
      <c r="D5" s="439"/>
      <c r="E5" s="439"/>
      <c r="F5" s="440"/>
    </row>
    <row r="6" spans="1:6" ht="33.75" thickBot="1">
      <c r="A6" s="196"/>
      <c r="B6" s="329" t="s">
        <v>273</v>
      </c>
      <c r="C6" s="197" t="s">
        <v>274</v>
      </c>
      <c r="D6" s="197" t="s">
        <v>275</v>
      </c>
      <c r="E6" s="198" t="s">
        <v>528</v>
      </c>
      <c r="F6" s="198" t="s">
        <v>106</v>
      </c>
    </row>
    <row r="7" spans="1:6" ht="15" customHeight="1">
      <c r="A7" s="199">
        <v>1</v>
      </c>
      <c r="B7" s="330" t="s">
        <v>276</v>
      </c>
      <c r="C7" s="200">
        <v>60</v>
      </c>
      <c r="D7" s="200">
        <v>12100</v>
      </c>
      <c r="E7" s="201">
        <f>E8+E9+E10+E11+E12</f>
        <v>1180</v>
      </c>
      <c r="F7" s="201">
        <f>F8+F9+F10+F11+F12</f>
        <v>0</v>
      </c>
    </row>
    <row r="8" spans="1:6" ht="15" customHeight="1">
      <c r="A8" s="202" t="s">
        <v>277</v>
      </c>
      <c r="B8" s="323" t="s">
        <v>278</v>
      </c>
      <c r="C8" s="203" t="s">
        <v>279</v>
      </c>
      <c r="D8" s="203">
        <v>12101</v>
      </c>
      <c r="E8" s="204">
        <v>0</v>
      </c>
      <c r="F8" s="310">
        <v>0</v>
      </c>
    </row>
    <row r="9" spans="1:6" ht="15" customHeight="1">
      <c r="A9" s="202" t="s">
        <v>280</v>
      </c>
      <c r="B9" s="323" t="s">
        <v>281</v>
      </c>
      <c r="C9" s="203"/>
      <c r="D9" s="205">
        <v>12102</v>
      </c>
      <c r="E9" s="204">
        <v>0</v>
      </c>
      <c r="F9" s="310">
        <v>0</v>
      </c>
    </row>
    <row r="10" spans="1:6" ht="15" customHeight="1">
      <c r="A10" s="202" t="s">
        <v>282</v>
      </c>
      <c r="B10" s="323" t="s">
        <v>283</v>
      </c>
      <c r="C10" s="203" t="s">
        <v>284</v>
      </c>
      <c r="D10" s="203">
        <v>12103</v>
      </c>
      <c r="E10" s="204">
        <v>1180</v>
      </c>
      <c r="F10" s="310">
        <v>0</v>
      </c>
    </row>
    <row r="11" spans="1:6" ht="15" customHeight="1">
      <c r="A11" s="202" t="s">
        <v>285</v>
      </c>
      <c r="B11" s="327" t="s">
        <v>286</v>
      </c>
      <c r="C11" s="203"/>
      <c r="D11" s="205">
        <v>12104</v>
      </c>
      <c r="E11" s="204">
        <v>0</v>
      </c>
      <c r="F11" s="310">
        <v>0</v>
      </c>
    </row>
    <row r="12" spans="1:6" ht="15" customHeight="1">
      <c r="A12" s="202" t="s">
        <v>287</v>
      </c>
      <c r="B12" s="323" t="s">
        <v>288</v>
      </c>
      <c r="C12" s="203" t="s">
        <v>289</v>
      </c>
      <c r="D12" s="205">
        <v>12105</v>
      </c>
      <c r="E12" s="204">
        <v>0</v>
      </c>
      <c r="F12" s="310">
        <v>0</v>
      </c>
    </row>
    <row r="13" spans="1:6" ht="15" customHeight="1">
      <c r="A13" s="206">
        <v>2</v>
      </c>
      <c r="B13" s="324" t="s">
        <v>290</v>
      </c>
      <c r="C13" s="207">
        <v>64</v>
      </c>
      <c r="D13" s="207">
        <v>12200</v>
      </c>
      <c r="E13" s="204">
        <f>E14+E15</f>
        <v>810</v>
      </c>
      <c r="F13" s="310">
        <f>F14+F15</f>
        <v>420.1</v>
      </c>
    </row>
    <row r="14" spans="1:6">
      <c r="A14" s="208" t="s">
        <v>291</v>
      </c>
      <c r="B14" s="324" t="s">
        <v>292</v>
      </c>
      <c r="C14" s="205">
        <v>641</v>
      </c>
      <c r="D14" s="205">
        <v>12201</v>
      </c>
      <c r="E14" s="204">
        <v>694</v>
      </c>
      <c r="F14" s="310">
        <v>360</v>
      </c>
    </row>
    <row r="15" spans="1:6" ht="15" customHeight="1">
      <c r="A15" s="208" t="s">
        <v>293</v>
      </c>
      <c r="B15" s="328" t="s">
        <v>294</v>
      </c>
      <c r="C15" s="205">
        <v>644</v>
      </c>
      <c r="D15" s="205">
        <v>12202</v>
      </c>
      <c r="E15" s="204">
        <v>116</v>
      </c>
      <c r="F15" s="310">
        <v>60.1</v>
      </c>
    </row>
    <row r="16" spans="1:6" ht="15" customHeight="1">
      <c r="A16" s="206">
        <v>3</v>
      </c>
      <c r="B16" s="324" t="s">
        <v>295</v>
      </c>
      <c r="C16" s="207">
        <v>68</v>
      </c>
      <c r="D16" s="207">
        <v>12300</v>
      </c>
      <c r="E16" s="209">
        <v>301</v>
      </c>
      <c r="F16" s="209">
        <v>745.1</v>
      </c>
    </row>
    <row r="17" spans="1:6" ht="15" customHeight="1">
      <c r="A17" s="206">
        <v>4</v>
      </c>
      <c r="B17" s="324" t="s">
        <v>296</v>
      </c>
      <c r="C17" s="207">
        <v>61</v>
      </c>
      <c r="D17" s="207">
        <v>12400</v>
      </c>
      <c r="E17" s="204">
        <f>E18+E19+E20+E21+E22+E23+E24+E25+E26+E27+E28+E29+E32</f>
        <v>135</v>
      </c>
      <c r="F17" s="310">
        <f>F18+F19+F20+F21+F22+F23+F24+F25+F26+F27+F28+F29+F32</f>
        <v>785.2</v>
      </c>
    </row>
    <row r="18" spans="1:6">
      <c r="A18" s="208" t="s">
        <v>297</v>
      </c>
      <c r="B18" s="320" t="s">
        <v>298</v>
      </c>
      <c r="C18" s="203"/>
      <c r="D18" s="203">
        <v>12401</v>
      </c>
      <c r="E18" s="204"/>
      <c r="F18" s="310"/>
    </row>
    <row r="19" spans="1:6">
      <c r="A19" s="208" t="s">
        <v>299</v>
      </c>
      <c r="B19" s="320" t="s">
        <v>300</v>
      </c>
      <c r="C19" s="210">
        <v>611</v>
      </c>
      <c r="D19" s="203">
        <v>12402</v>
      </c>
      <c r="E19" s="204">
        <v>0</v>
      </c>
      <c r="F19" s="310">
        <v>0</v>
      </c>
    </row>
    <row r="20" spans="1:6">
      <c r="A20" s="208" t="s">
        <v>301</v>
      </c>
      <c r="B20" s="320" t="s">
        <v>302</v>
      </c>
      <c r="C20" s="203">
        <v>613</v>
      </c>
      <c r="D20" s="203">
        <v>12403</v>
      </c>
      <c r="E20" s="204">
        <v>0</v>
      </c>
      <c r="F20" s="310">
        <v>0</v>
      </c>
    </row>
    <row r="21" spans="1:6">
      <c r="A21" s="208" t="s">
        <v>303</v>
      </c>
      <c r="B21" s="320" t="s">
        <v>304</v>
      </c>
      <c r="C21" s="210">
        <v>615</v>
      </c>
      <c r="D21" s="203">
        <v>12404</v>
      </c>
      <c r="E21" s="207">
        <v>0</v>
      </c>
      <c r="F21" s="309">
        <v>55</v>
      </c>
    </row>
    <row r="22" spans="1:6">
      <c r="A22" s="208" t="s">
        <v>305</v>
      </c>
      <c r="B22" s="320" t="s">
        <v>306</v>
      </c>
      <c r="C22" s="210">
        <v>616</v>
      </c>
      <c r="D22" s="203">
        <v>12405</v>
      </c>
      <c r="E22" s="204">
        <v>21</v>
      </c>
      <c r="F22" s="310">
        <v>0</v>
      </c>
    </row>
    <row r="23" spans="1:6">
      <c r="A23" s="208" t="s">
        <v>307</v>
      </c>
      <c r="B23" s="320" t="s">
        <v>308</v>
      </c>
      <c r="C23" s="210">
        <v>617</v>
      </c>
      <c r="D23" s="203">
        <v>12406</v>
      </c>
      <c r="E23" s="204"/>
      <c r="F23" s="310"/>
    </row>
    <row r="24" spans="1:6" ht="15" customHeight="1">
      <c r="A24" s="208" t="s">
        <v>309</v>
      </c>
      <c r="B24" s="323" t="s">
        <v>310</v>
      </c>
      <c r="C24" s="210">
        <v>618.64800000000002</v>
      </c>
      <c r="D24" s="203">
        <v>12407</v>
      </c>
      <c r="E24" s="211">
        <v>23</v>
      </c>
      <c r="F24" s="211">
        <v>0</v>
      </c>
    </row>
    <row r="25" spans="1:6" ht="15" customHeight="1">
      <c r="A25" s="208" t="s">
        <v>311</v>
      </c>
      <c r="B25" s="323" t="s">
        <v>312</v>
      </c>
      <c r="C25" s="210">
        <v>623</v>
      </c>
      <c r="D25" s="203">
        <v>12408</v>
      </c>
      <c r="E25" s="204">
        <v>0</v>
      </c>
      <c r="F25" s="310">
        <v>0</v>
      </c>
    </row>
    <row r="26" spans="1:6" ht="15" customHeight="1">
      <c r="A26" s="208" t="s">
        <v>313</v>
      </c>
      <c r="B26" s="323" t="s">
        <v>314</v>
      </c>
      <c r="C26" s="210">
        <v>624</v>
      </c>
      <c r="D26" s="203">
        <v>12409</v>
      </c>
      <c r="E26" s="204">
        <v>0</v>
      </c>
      <c r="F26" s="310">
        <v>0</v>
      </c>
    </row>
    <row r="27" spans="1:6" ht="15" customHeight="1">
      <c r="A27" s="208" t="s">
        <v>315</v>
      </c>
      <c r="B27" s="323" t="s">
        <v>316</v>
      </c>
      <c r="C27" s="210">
        <v>625</v>
      </c>
      <c r="D27" s="203">
        <v>12410</v>
      </c>
      <c r="E27" s="211">
        <v>0</v>
      </c>
      <c r="F27" s="211">
        <v>0</v>
      </c>
    </row>
    <row r="28" spans="1:6" ht="15" customHeight="1">
      <c r="A28" s="208" t="s">
        <v>317</v>
      </c>
      <c r="B28" s="323" t="s">
        <v>318</v>
      </c>
      <c r="C28" s="210">
        <v>626</v>
      </c>
      <c r="D28" s="203">
        <v>12411</v>
      </c>
      <c r="E28" s="204">
        <v>0</v>
      </c>
      <c r="F28" s="310">
        <v>0</v>
      </c>
    </row>
    <row r="29" spans="1:6" ht="15" customHeight="1">
      <c r="A29" s="212" t="s">
        <v>319</v>
      </c>
      <c r="B29" s="323" t="s">
        <v>320</v>
      </c>
      <c r="C29" s="210">
        <v>627</v>
      </c>
      <c r="D29" s="203">
        <v>12412</v>
      </c>
      <c r="E29" s="204">
        <f>E30+E31</f>
        <v>2</v>
      </c>
      <c r="F29" s="310">
        <f>F30+F31</f>
        <v>0</v>
      </c>
    </row>
    <row r="30" spans="1:6">
      <c r="A30" s="208"/>
      <c r="B30" s="326" t="s">
        <v>321</v>
      </c>
      <c r="C30" s="210">
        <v>6271</v>
      </c>
      <c r="D30" s="210">
        <v>124121</v>
      </c>
      <c r="E30" s="204">
        <v>2</v>
      </c>
      <c r="F30" s="310">
        <v>0</v>
      </c>
    </row>
    <row r="31" spans="1:6">
      <c r="A31" s="208"/>
      <c r="B31" s="326" t="s">
        <v>322</v>
      </c>
      <c r="C31" s="210">
        <v>6272</v>
      </c>
      <c r="D31" s="210">
        <v>124122</v>
      </c>
      <c r="E31" s="204">
        <v>0</v>
      </c>
      <c r="F31" s="310">
        <v>0</v>
      </c>
    </row>
    <row r="32" spans="1:6" ht="15" customHeight="1">
      <c r="A32" s="208" t="s">
        <v>323</v>
      </c>
      <c r="B32" s="323" t="s">
        <v>324</v>
      </c>
      <c r="C32" s="213">
        <v>628667</v>
      </c>
      <c r="D32" s="210">
        <v>12413</v>
      </c>
      <c r="E32" s="204">
        <f>35+54</f>
        <v>89</v>
      </c>
      <c r="F32" s="310">
        <f>19.2+711</f>
        <v>730.2</v>
      </c>
    </row>
    <row r="33" spans="1:6" ht="15" customHeight="1">
      <c r="A33" s="206">
        <v>5</v>
      </c>
      <c r="B33" s="327" t="s">
        <v>325</v>
      </c>
      <c r="C33" s="204">
        <v>63</v>
      </c>
      <c r="D33" s="204">
        <v>12500</v>
      </c>
      <c r="E33" s="204">
        <f>E34+E35+E36+E37</f>
        <v>116</v>
      </c>
      <c r="F33" s="310">
        <f>F34+F35+F36+F37</f>
        <v>168.6</v>
      </c>
    </row>
    <row r="34" spans="1:6" ht="15" customHeight="1">
      <c r="A34" s="208" t="s">
        <v>297</v>
      </c>
      <c r="B34" s="323" t="s">
        <v>326</v>
      </c>
      <c r="C34" s="210">
        <v>632</v>
      </c>
      <c r="D34" s="210">
        <v>12501</v>
      </c>
      <c r="E34" s="204"/>
      <c r="F34" s="310"/>
    </row>
    <row r="35" spans="1:6">
      <c r="A35" s="208" t="s">
        <v>299</v>
      </c>
      <c r="B35" s="323" t="s">
        <v>327</v>
      </c>
      <c r="C35" s="210">
        <v>633</v>
      </c>
      <c r="D35" s="210">
        <v>12502</v>
      </c>
      <c r="E35" s="204"/>
      <c r="F35" s="310"/>
    </row>
    <row r="36" spans="1:6" ht="15" customHeight="1">
      <c r="A36" s="208" t="s">
        <v>301</v>
      </c>
      <c r="B36" s="323" t="s">
        <v>328</v>
      </c>
      <c r="C36" s="210">
        <v>634</v>
      </c>
      <c r="D36" s="210">
        <v>12503</v>
      </c>
      <c r="E36" s="204">
        <v>95</v>
      </c>
      <c r="F36" s="310">
        <v>168.6</v>
      </c>
    </row>
    <row r="37" spans="1:6" ht="15" customHeight="1">
      <c r="A37" s="208" t="s">
        <v>303</v>
      </c>
      <c r="B37" s="323" t="s">
        <v>329</v>
      </c>
      <c r="C37" s="213">
        <v>635638</v>
      </c>
      <c r="D37" s="210">
        <v>12504</v>
      </c>
      <c r="E37" s="204">
        <v>21</v>
      </c>
      <c r="F37" s="310">
        <v>0</v>
      </c>
    </row>
    <row r="38" spans="1:6" ht="13.5" customHeight="1">
      <c r="A38" s="208">
        <v>6</v>
      </c>
      <c r="B38" s="203" t="s">
        <v>330</v>
      </c>
      <c r="C38" s="213">
        <v>654657</v>
      </c>
      <c r="D38" s="210"/>
      <c r="E38" s="204">
        <f>96.5+21</f>
        <v>117.5</v>
      </c>
      <c r="F38" s="310">
        <v>0</v>
      </c>
    </row>
    <row r="39" spans="1:6" ht="15" customHeight="1">
      <c r="A39" s="206" t="s">
        <v>331</v>
      </c>
      <c r="B39" s="324" t="s">
        <v>332</v>
      </c>
      <c r="C39" s="210"/>
      <c r="D39" s="210">
        <v>12600</v>
      </c>
      <c r="E39" s="214">
        <f>E33+E17+E16+E13+E7+E38</f>
        <v>2659.5</v>
      </c>
      <c r="F39" s="214">
        <f>F33+F17+F16+F13+F7+F38</f>
        <v>2119</v>
      </c>
    </row>
    <row r="40" spans="1:6">
      <c r="A40" s="215"/>
      <c r="B40" s="216" t="s">
        <v>333</v>
      </c>
      <c r="C40" s="217"/>
      <c r="D40" s="217"/>
      <c r="E40" s="218" t="s">
        <v>528</v>
      </c>
      <c r="F40" s="218" t="s">
        <v>548</v>
      </c>
    </row>
    <row r="41" spans="1:6">
      <c r="A41" s="219">
        <v>1</v>
      </c>
      <c r="B41" s="325" t="s">
        <v>334</v>
      </c>
      <c r="C41" s="204"/>
      <c r="D41" s="204">
        <v>14000</v>
      </c>
      <c r="E41" s="204">
        <v>1</v>
      </c>
      <c r="F41" s="310">
        <v>1</v>
      </c>
    </row>
    <row r="42" spans="1:6">
      <c r="A42" s="219">
        <v>2</v>
      </c>
      <c r="B42" s="325" t="s">
        <v>335</v>
      </c>
      <c r="C42" s="204"/>
      <c r="D42" s="204">
        <v>15000</v>
      </c>
      <c r="E42" s="204"/>
      <c r="F42" s="310"/>
    </row>
    <row r="43" spans="1:6">
      <c r="A43" s="220" t="s">
        <v>297</v>
      </c>
      <c r="B43" s="320" t="s">
        <v>336</v>
      </c>
      <c r="C43" s="204"/>
      <c r="D43" s="210">
        <v>15001</v>
      </c>
      <c r="E43" s="204">
        <v>0</v>
      </c>
      <c r="F43" s="310">
        <v>0</v>
      </c>
    </row>
    <row r="44" spans="1:6">
      <c r="A44" s="220"/>
      <c r="B44" s="321" t="s">
        <v>337</v>
      </c>
      <c r="C44" s="204"/>
      <c r="D44" s="210">
        <v>150011</v>
      </c>
      <c r="E44" s="204">
        <v>6490</v>
      </c>
      <c r="F44" s="310">
        <v>0</v>
      </c>
    </row>
    <row r="45" spans="1:6">
      <c r="A45" s="221" t="s">
        <v>299</v>
      </c>
      <c r="B45" s="320" t="s">
        <v>338</v>
      </c>
      <c r="C45" s="204"/>
      <c r="D45" s="210">
        <v>15002</v>
      </c>
      <c r="E45" s="204">
        <v>0</v>
      </c>
      <c r="F45" s="310">
        <v>0</v>
      </c>
    </row>
    <row r="46" spans="1:6" ht="15.75" thickBot="1">
      <c r="A46" s="222"/>
      <c r="B46" s="322" t="s">
        <v>339</v>
      </c>
      <c r="C46" s="223"/>
      <c r="D46" s="224">
        <v>150021</v>
      </c>
      <c r="E46" s="223">
        <v>0</v>
      </c>
      <c r="F46" s="223">
        <v>0</v>
      </c>
    </row>
    <row r="47" spans="1:6">
      <c r="A47" s="182"/>
      <c r="B47" s="182"/>
      <c r="C47" s="225" t="s">
        <v>94</v>
      </c>
      <c r="D47" s="225"/>
    </row>
    <row r="48" spans="1:6">
      <c r="A48" s="123"/>
      <c r="B48" s="123"/>
      <c r="C48" s="226" t="s">
        <v>340</v>
      </c>
      <c r="D48" s="226"/>
      <c r="E48" s="123"/>
    </row>
  </sheetData>
  <mergeCells count="1">
    <mergeCell ref="A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52"/>
  <sheetViews>
    <sheetView topLeftCell="A15" workbookViewId="0">
      <selection sqref="A1:D52"/>
    </sheetView>
  </sheetViews>
  <sheetFormatPr defaultRowHeight="15"/>
  <cols>
    <col min="2" max="2" width="11.5703125" customWidth="1"/>
    <col min="3" max="3" width="33.85546875" bestFit="1" customWidth="1"/>
    <col min="4" max="4" width="24.28515625" bestFit="1" customWidth="1"/>
  </cols>
  <sheetData>
    <row r="1" spans="1:4">
      <c r="B1" s="180" t="s">
        <v>341</v>
      </c>
      <c r="C1" s="308" t="s">
        <v>101</v>
      </c>
    </row>
    <row r="2" spans="1:4" ht="18.75">
      <c r="B2" s="180" t="s">
        <v>342</v>
      </c>
      <c r="D2" s="356" t="s">
        <v>528</v>
      </c>
    </row>
    <row r="3" spans="1:4">
      <c r="B3" s="180"/>
      <c r="C3" s="96" t="s">
        <v>343</v>
      </c>
      <c r="D3" t="s">
        <v>344</v>
      </c>
    </row>
    <row r="4" spans="1:4" ht="14.25" customHeight="1">
      <c r="A4" s="227"/>
      <c r="B4" s="227"/>
      <c r="C4" s="228" t="s">
        <v>345</v>
      </c>
      <c r="D4" s="228" t="s">
        <v>346</v>
      </c>
    </row>
    <row r="5" spans="1:4" ht="14.25" customHeight="1">
      <c r="A5" s="227">
        <v>1</v>
      </c>
      <c r="B5" s="228" t="s">
        <v>347</v>
      </c>
      <c r="C5" s="229" t="s">
        <v>348</v>
      </c>
      <c r="D5" s="229"/>
    </row>
    <row r="6" spans="1:4" ht="14.25" customHeight="1">
      <c r="A6" s="227">
        <v>2</v>
      </c>
      <c r="B6" s="228" t="s">
        <v>347</v>
      </c>
      <c r="C6" s="229" t="s">
        <v>349</v>
      </c>
      <c r="D6" s="227"/>
    </row>
    <row r="7" spans="1:4" ht="14.25" customHeight="1">
      <c r="A7" s="227">
        <v>3</v>
      </c>
      <c r="B7" s="228" t="s">
        <v>347</v>
      </c>
      <c r="C7" s="229" t="s">
        <v>350</v>
      </c>
      <c r="D7" s="227"/>
    </row>
    <row r="8" spans="1:4" ht="14.25" customHeight="1">
      <c r="A8" s="227">
        <v>4</v>
      </c>
      <c r="B8" s="228" t="s">
        <v>347</v>
      </c>
      <c r="C8" s="229" t="s">
        <v>351</v>
      </c>
      <c r="D8" s="227"/>
    </row>
    <row r="9" spans="1:4" ht="14.25" customHeight="1">
      <c r="A9" s="227">
        <v>5</v>
      </c>
      <c r="B9" s="228" t="s">
        <v>347</v>
      </c>
      <c r="C9" s="229" t="s">
        <v>352</v>
      </c>
      <c r="D9" s="227"/>
    </row>
    <row r="10" spans="1:4" ht="14.25" customHeight="1">
      <c r="A10" s="227">
        <v>6</v>
      </c>
      <c r="B10" s="228" t="s">
        <v>347</v>
      </c>
      <c r="C10" s="229" t="s">
        <v>353</v>
      </c>
      <c r="D10" s="227"/>
    </row>
    <row r="11" spans="1:4" ht="14.25" customHeight="1">
      <c r="A11" s="227">
        <v>7</v>
      </c>
      <c r="B11" s="228" t="s">
        <v>347</v>
      </c>
      <c r="C11" s="229" t="s">
        <v>354</v>
      </c>
      <c r="D11" s="227">
        <v>0</v>
      </c>
    </row>
    <row r="12" spans="1:4" ht="14.25" customHeight="1">
      <c r="A12" s="227">
        <v>8</v>
      </c>
      <c r="B12" s="228" t="s">
        <v>347</v>
      </c>
      <c r="C12" s="229" t="s">
        <v>355</v>
      </c>
      <c r="D12" s="227">
        <v>1180</v>
      </c>
    </row>
    <row r="13" spans="1:4" ht="14.25" customHeight="1">
      <c r="A13" s="228" t="s">
        <v>111</v>
      </c>
      <c r="B13" s="228"/>
      <c r="C13" s="228" t="s">
        <v>356</v>
      </c>
      <c r="D13" s="228">
        <f>SUM(D5:D12)</f>
        <v>1180</v>
      </c>
    </row>
    <row r="14" spans="1:4" ht="14.25" customHeight="1">
      <c r="A14" s="227">
        <v>9</v>
      </c>
      <c r="B14" s="228" t="s">
        <v>357</v>
      </c>
      <c r="C14" s="229" t="s">
        <v>358</v>
      </c>
      <c r="D14" s="227"/>
    </row>
    <row r="15" spans="1:4" ht="14.25" customHeight="1">
      <c r="A15" s="227">
        <v>10</v>
      </c>
      <c r="B15" s="228" t="s">
        <v>357</v>
      </c>
      <c r="C15" s="229" t="s">
        <v>359</v>
      </c>
      <c r="D15" s="229"/>
    </row>
    <row r="16" spans="1:4" ht="14.25" customHeight="1">
      <c r="A16" s="227">
        <v>11</v>
      </c>
      <c r="B16" s="228" t="s">
        <v>357</v>
      </c>
      <c r="C16" s="229" t="s">
        <v>360</v>
      </c>
      <c r="D16" s="227">
        <v>0</v>
      </c>
    </row>
    <row r="17" spans="1:4" ht="14.25" customHeight="1">
      <c r="A17" s="228" t="s">
        <v>120</v>
      </c>
      <c r="B17" s="228"/>
      <c r="C17" s="228" t="s">
        <v>361</v>
      </c>
      <c r="D17" s="228">
        <f>SUM(D14:D16)</f>
        <v>0</v>
      </c>
    </row>
    <row r="18" spans="1:4" ht="14.25" customHeight="1">
      <c r="A18" s="227">
        <v>12</v>
      </c>
      <c r="B18" s="228" t="s">
        <v>362</v>
      </c>
      <c r="C18" s="229" t="s">
        <v>363</v>
      </c>
      <c r="D18" s="227"/>
    </row>
    <row r="19" spans="1:4" ht="14.25" customHeight="1">
      <c r="A19" s="227">
        <v>13</v>
      </c>
      <c r="B19" s="228" t="s">
        <v>362</v>
      </c>
      <c r="C19" s="228" t="s">
        <v>364</v>
      </c>
      <c r="D19" s="227"/>
    </row>
    <row r="20" spans="1:4" ht="14.25" customHeight="1">
      <c r="A20" s="227">
        <v>14</v>
      </c>
      <c r="B20" s="228" t="s">
        <v>362</v>
      </c>
      <c r="C20" s="229" t="s">
        <v>365</v>
      </c>
      <c r="D20" s="227"/>
    </row>
    <row r="21" spans="1:4" ht="14.25" customHeight="1">
      <c r="A21" s="227">
        <v>15</v>
      </c>
      <c r="B21" s="228" t="s">
        <v>362</v>
      </c>
      <c r="C21" s="229" t="s">
        <v>366</v>
      </c>
      <c r="D21" s="227"/>
    </row>
    <row r="22" spans="1:4" ht="14.25" customHeight="1">
      <c r="A22" s="227">
        <v>16</v>
      </c>
      <c r="B22" s="228" t="s">
        <v>362</v>
      </c>
      <c r="C22" s="229" t="s">
        <v>367</v>
      </c>
      <c r="D22" s="227"/>
    </row>
    <row r="23" spans="1:4" ht="14.25" customHeight="1">
      <c r="A23" s="227">
        <v>17</v>
      </c>
      <c r="B23" s="228" t="s">
        <v>362</v>
      </c>
      <c r="C23" s="229" t="s">
        <v>368</v>
      </c>
      <c r="D23" s="227"/>
    </row>
    <row r="24" spans="1:4" ht="14.25" customHeight="1">
      <c r="A24" s="227">
        <v>18</v>
      </c>
      <c r="B24" s="228" t="s">
        <v>362</v>
      </c>
      <c r="C24" s="229" t="s">
        <v>369</v>
      </c>
      <c r="D24" s="227"/>
    </row>
    <row r="25" spans="1:4" ht="14.25" customHeight="1">
      <c r="A25" s="227">
        <v>19</v>
      </c>
      <c r="B25" s="228" t="s">
        <v>362</v>
      </c>
      <c r="C25" s="229" t="s">
        <v>370</v>
      </c>
      <c r="D25" s="227">
        <f>'[1]PASQ 1 , 2'!I16</f>
        <v>0</v>
      </c>
    </row>
    <row r="26" spans="1:4" ht="14.25" customHeight="1">
      <c r="A26" s="228" t="s">
        <v>220</v>
      </c>
      <c r="B26" s="228"/>
      <c r="C26" s="228" t="s">
        <v>371</v>
      </c>
      <c r="D26" s="227">
        <f>SUM(D18:D25)</f>
        <v>0</v>
      </c>
    </row>
    <row r="27" spans="1:4" ht="14.25" customHeight="1">
      <c r="A27" s="227">
        <v>20</v>
      </c>
      <c r="B27" s="228" t="s">
        <v>372</v>
      </c>
      <c r="C27" s="229" t="s">
        <v>373</v>
      </c>
      <c r="D27" s="227">
        <v>0</v>
      </c>
    </row>
    <row r="28" spans="1:4" ht="14.25" customHeight="1">
      <c r="A28" s="227">
        <v>21</v>
      </c>
      <c r="B28" s="228" t="s">
        <v>372</v>
      </c>
      <c r="C28" s="229" t="s">
        <v>374</v>
      </c>
      <c r="D28" s="229"/>
    </row>
    <row r="29" spans="1:4" ht="14.25" customHeight="1">
      <c r="A29" s="227">
        <v>22</v>
      </c>
      <c r="B29" s="228" t="s">
        <v>372</v>
      </c>
      <c r="C29" s="229" t="s">
        <v>375</v>
      </c>
      <c r="D29" s="229"/>
    </row>
    <row r="30" spans="1:4" ht="14.25" customHeight="1">
      <c r="A30" s="227">
        <v>23</v>
      </c>
      <c r="B30" s="228" t="s">
        <v>372</v>
      </c>
      <c r="C30" s="229" t="s">
        <v>376</v>
      </c>
      <c r="D30" s="227"/>
    </row>
    <row r="31" spans="1:4" ht="14.25" customHeight="1">
      <c r="A31" s="228" t="s">
        <v>169</v>
      </c>
      <c r="B31" s="228"/>
      <c r="C31" s="228" t="s">
        <v>377</v>
      </c>
      <c r="D31" s="227">
        <f>SUM(D27:D30)</f>
        <v>0</v>
      </c>
    </row>
    <row r="32" spans="1:4" ht="14.25" customHeight="1">
      <c r="A32" s="227">
        <v>24</v>
      </c>
      <c r="B32" s="228" t="s">
        <v>378</v>
      </c>
      <c r="C32" s="229" t="s">
        <v>379</v>
      </c>
      <c r="D32" s="227">
        <v>0</v>
      </c>
    </row>
    <row r="33" spans="1:4" ht="14.25" customHeight="1">
      <c r="A33" s="227">
        <v>25</v>
      </c>
      <c r="B33" s="228" t="s">
        <v>378</v>
      </c>
      <c r="C33" s="229" t="s">
        <v>380</v>
      </c>
      <c r="D33" s="227"/>
    </row>
    <row r="34" spans="1:4" ht="14.25" customHeight="1">
      <c r="A34" s="227">
        <v>26</v>
      </c>
      <c r="B34" s="228" t="s">
        <v>378</v>
      </c>
      <c r="C34" s="229" t="s">
        <v>381</v>
      </c>
      <c r="D34" s="227"/>
    </row>
    <row r="35" spans="1:4" ht="14.25" customHeight="1">
      <c r="A35" s="227">
        <v>27</v>
      </c>
      <c r="B35" s="228" t="s">
        <v>378</v>
      </c>
      <c r="C35" s="229" t="s">
        <v>382</v>
      </c>
      <c r="D35" s="227"/>
    </row>
    <row r="36" spans="1:4" ht="14.25" customHeight="1">
      <c r="A36" s="227">
        <v>28</v>
      </c>
      <c r="B36" s="228" t="s">
        <v>378</v>
      </c>
      <c r="C36" s="229" t="s">
        <v>383</v>
      </c>
      <c r="D36" s="229"/>
    </row>
    <row r="37" spans="1:4" ht="14.25" customHeight="1">
      <c r="A37" s="227">
        <v>29</v>
      </c>
      <c r="B37" s="228" t="s">
        <v>378</v>
      </c>
      <c r="C37" s="230" t="s">
        <v>384</v>
      </c>
      <c r="D37" s="227"/>
    </row>
    <row r="38" spans="1:4" ht="14.25" customHeight="1">
      <c r="A38" s="227">
        <v>30</v>
      </c>
      <c r="B38" s="228" t="s">
        <v>378</v>
      </c>
      <c r="C38" s="229" t="s">
        <v>385</v>
      </c>
      <c r="D38" s="227"/>
    </row>
    <row r="39" spans="1:4" ht="14.25" customHeight="1">
      <c r="A39" s="227">
        <v>31</v>
      </c>
      <c r="B39" s="228" t="s">
        <v>378</v>
      </c>
      <c r="C39" s="229" t="s">
        <v>386</v>
      </c>
      <c r="D39" s="227"/>
    </row>
    <row r="40" spans="1:4" ht="14.25" customHeight="1">
      <c r="A40" s="227">
        <v>32</v>
      </c>
      <c r="B40" s="228" t="s">
        <v>378</v>
      </c>
      <c r="C40" s="229" t="s">
        <v>387</v>
      </c>
      <c r="D40" s="227"/>
    </row>
    <row r="41" spans="1:4" ht="14.25" customHeight="1">
      <c r="A41" s="227">
        <v>33</v>
      </c>
      <c r="B41" s="228" t="s">
        <v>378</v>
      </c>
      <c r="C41" s="229" t="s">
        <v>388</v>
      </c>
      <c r="D41" s="227"/>
    </row>
    <row r="42" spans="1:4" ht="14.25" customHeight="1">
      <c r="A42" s="231">
        <v>34</v>
      </c>
      <c r="B42" s="228" t="s">
        <v>378</v>
      </c>
      <c r="C42" s="229" t="s">
        <v>389</v>
      </c>
      <c r="D42" s="227">
        <f>1640+64+34</f>
        <v>1738</v>
      </c>
    </row>
    <row r="43" spans="1:4" ht="14.25" customHeight="1">
      <c r="A43" s="228" t="s">
        <v>390</v>
      </c>
      <c r="B43" s="227"/>
      <c r="C43" s="228" t="s">
        <v>391</v>
      </c>
      <c r="D43" s="228">
        <f>SUM(D32:D42)</f>
        <v>1738</v>
      </c>
    </row>
    <row r="44" spans="1:4" ht="14.25" customHeight="1">
      <c r="A44" s="227"/>
      <c r="B44" s="227"/>
      <c r="C44" s="228" t="s">
        <v>392</v>
      </c>
      <c r="D44" s="232">
        <f>D13+D17+D26+D31+D43</f>
        <v>2918</v>
      </c>
    </row>
    <row r="45" spans="1:4" ht="14.25" customHeight="1">
      <c r="B45" s="233" t="s">
        <v>393</v>
      </c>
      <c r="C45" s="187"/>
      <c r="D45" s="228" t="s">
        <v>394</v>
      </c>
    </row>
    <row r="46" spans="1:4" ht="14.25" customHeight="1">
      <c r="B46" s="234" t="s">
        <v>395</v>
      </c>
      <c r="C46" s="235"/>
      <c r="D46" s="227">
        <v>0</v>
      </c>
    </row>
    <row r="47" spans="1:4" ht="14.25" customHeight="1">
      <c r="B47" s="229" t="s">
        <v>396</v>
      </c>
      <c r="C47" s="227"/>
      <c r="D47" s="227">
        <v>1</v>
      </c>
    </row>
    <row r="48" spans="1:4" ht="14.25" customHeight="1">
      <c r="B48" s="229" t="s">
        <v>397</v>
      </c>
      <c r="C48" s="227"/>
      <c r="D48" s="227"/>
    </row>
    <row r="49" spans="2:4" ht="14.25" customHeight="1">
      <c r="B49" s="236" t="s">
        <v>398</v>
      </c>
      <c r="C49" s="187"/>
      <c r="D49" s="227">
        <v>0</v>
      </c>
    </row>
    <row r="50" spans="2:4" ht="14.25" customHeight="1">
      <c r="B50" s="237"/>
      <c r="C50" s="238" t="s">
        <v>183</v>
      </c>
      <c r="D50" s="238">
        <f>D46+D47+D48+D49</f>
        <v>1</v>
      </c>
    </row>
    <row r="51" spans="2:4" ht="14.25" customHeight="1">
      <c r="D51" s="96" t="s">
        <v>94</v>
      </c>
    </row>
    <row r="52" spans="2:4" ht="14.25" customHeight="1">
      <c r="D52" s="308" t="s">
        <v>256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H229"/>
  <sheetViews>
    <sheetView workbookViewId="0">
      <selection activeCell="A11" sqref="A11:E11"/>
    </sheetView>
  </sheetViews>
  <sheetFormatPr defaultRowHeight="15"/>
  <cols>
    <col min="2" max="2" width="13.85546875" customWidth="1"/>
    <col min="3" max="3" width="36.7109375" customWidth="1"/>
    <col min="4" max="4" width="10.28515625" bestFit="1" customWidth="1"/>
    <col min="5" max="5" width="17.140625" customWidth="1"/>
  </cols>
  <sheetData>
    <row r="2" spans="1:5" ht="18">
      <c r="A2" s="441" t="s">
        <v>595</v>
      </c>
      <c r="B2" s="441"/>
      <c r="C2" s="441"/>
      <c r="D2" s="239"/>
      <c r="E2" s="239"/>
    </row>
    <row r="3" spans="1:5" ht="18">
      <c r="A3" s="414" t="s">
        <v>594</v>
      </c>
      <c r="B3" s="239"/>
      <c r="C3" s="239"/>
      <c r="D3" s="239"/>
      <c r="E3" s="239"/>
    </row>
    <row r="4" spans="1:5" ht="15.75">
      <c r="A4" s="442" t="s">
        <v>549</v>
      </c>
      <c r="B4" s="442"/>
      <c r="C4" s="442"/>
      <c r="D4" s="442"/>
      <c r="E4" s="442"/>
    </row>
    <row r="5" spans="1:5">
      <c r="A5" s="239"/>
      <c r="B5" s="240"/>
      <c r="C5" s="239"/>
      <c r="D5" s="239"/>
      <c r="E5" s="239"/>
    </row>
    <row r="6" spans="1:5">
      <c r="A6" s="241" t="s">
        <v>399</v>
      </c>
      <c r="B6" s="240"/>
      <c r="C6" s="239"/>
      <c r="D6" s="239"/>
      <c r="E6" s="239"/>
    </row>
    <row r="7" spans="1:5">
      <c r="A7" s="241" t="s">
        <v>400</v>
      </c>
      <c r="B7" s="240"/>
      <c r="C7" s="239"/>
      <c r="D7" s="239"/>
      <c r="E7" s="239"/>
    </row>
    <row r="8" spans="1:5">
      <c r="A8" s="241" t="s">
        <v>401</v>
      </c>
      <c r="B8" s="240"/>
      <c r="C8" s="239"/>
      <c r="D8" s="239"/>
      <c r="E8" s="239"/>
    </row>
    <row r="9" spans="1:5">
      <c r="A9" s="241" t="s">
        <v>402</v>
      </c>
      <c r="B9" s="239"/>
      <c r="C9" s="239"/>
      <c r="D9" s="239"/>
      <c r="E9" s="239"/>
    </row>
    <row r="10" spans="1:5">
      <c r="A10" s="241" t="s">
        <v>403</v>
      </c>
      <c r="B10" s="239"/>
      <c r="C10" s="239"/>
      <c r="D10" s="239"/>
      <c r="E10" s="239"/>
    </row>
    <row r="11" spans="1:5">
      <c r="A11" s="241" t="s">
        <v>598</v>
      </c>
      <c r="B11" s="239"/>
      <c r="C11" s="239"/>
      <c r="D11" s="239"/>
      <c r="E11" s="239"/>
    </row>
    <row r="12" spans="1:5">
      <c r="A12" s="241" t="s">
        <v>404</v>
      </c>
      <c r="B12" s="239"/>
      <c r="C12" s="239"/>
      <c r="D12" s="239"/>
      <c r="E12" s="239"/>
    </row>
    <row r="13" spans="1:5">
      <c r="A13" s="241" t="s">
        <v>405</v>
      </c>
      <c r="B13" s="240"/>
      <c r="C13" s="239"/>
      <c r="D13" s="239"/>
      <c r="E13" s="239"/>
    </row>
    <row r="14" spans="1:5">
      <c r="A14" s="241" t="s">
        <v>406</v>
      </c>
      <c r="B14" s="239"/>
      <c r="C14" s="239"/>
      <c r="D14" s="239"/>
      <c r="E14" s="239"/>
    </row>
    <row r="15" spans="1:5">
      <c r="A15" s="241" t="s">
        <v>407</v>
      </c>
      <c r="B15" s="239"/>
      <c r="C15" s="239"/>
      <c r="D15" s="239"/>
      <c r="E15" s="239"/>
    </row>
    <row r="16" spans="1:5">
      <c r="A16" s="239" t="s">
        <v>588</v>
      </c>
      <c r="B16" s="239"/>
      <c r="C16" s="239"/>
      <c r="D16" s="239"/>
      <c r="E16" s="239"/>
    </row>
    <row r="17" spans="1:5">
      <c r="A17" s="239" t="s">
        <v>408</v>
      </c>
      <c r="B17" s="239"/>
      <c r="C17" s="239"/>
      <c r="D17" s="239"/>
      <c r="E17" s="239"/>
    </row>
    <row r="18" spans="1:5">
      <c r="A18" s="241" t="s">
        <v>550</v>
      </c>
      <c r="B18" s="239"/>
      <c r="C18" s="239"/>
      <c r="D18" s="239"/>
      <c r="E18" s="239"/>
    </row>
    <row r="19" spans="1:5">
      <c r="A19" s="239" t="s">
        <v>409</v>
      </c>
      <c r="B19" s="239"/>
      <c r="C19" s="239"/>
      <c r="D19" s="239"/>
      <c r="E19" s="239"/>
    </row>
    <row r="20" spans="1:5">
      <c r="A20" s="241" t="s">
        <v>410</v>
      </c>
      <c r="B20" s="239"/>
      <c r="C20" s="239"/>
      <c r="D20" s="239"/>
      <c r="E20" s="239"/>
    </row>
    <row r="21" spans="1:5">
      <c r="A21" s="241" t="s">
        <v>411</v>
      </c>
      <c r="B21" s="239"/>
      <c r="C21" s="239"/>
      <c r="D21" s="239"/>
      <c r="E21" s="239"/>
    </row>
    <row r="22" spans="1:5">
      <c r="A22" s="241"/>
      <c r="B22" s="240" t="s">
        <v>599</v>
      </c>
      <c r="C22" s="239"/>
      <c r="D22" s="239"/>
      <c r="E22" s="239"/>
    </row>
    <row r="23" spans="1:5">
      <c r="A23" s="239"/>
      <c r="B23" s="239"/>
      <c r="C23" s="239"/>
      <c r="D23" s="239"/>
      <c r="E23" s="239"/>
    </row>
    <row r="24" spans="1:5" ht="18">
      <c r="A24" s="373" t="s">
        <v>553</v>
      </c>
      <c r="B24" s="374"/>
      <c r="C24" s="374"/>
      <c r="D24" s="239"/>
      <c r="E24" s="239"/>
    </row>
    <row r="25" spans="1:5">
      <c r="A25" s="241"/>
      <c r="B25" s="239"/>
      <c r="C25" s="239"/>
      <c r="D25" s="239"/>
      <c r="E25" s="239"/>
    </row>
    <row r="26" spans="1:5" ht="20.25">
      <c r="A26" s="241"/>
      <c r="B26" s="239"/>
      <c r="C26" s="372" t="s">
        <v>412</v>
      </c>
      <c r="D26" s="243"/>
      <c r="E26" s="239"/>
    </row>
    <row r="27" spans="1:5">
      <c r="B27" s="239"/>
      <c r="C27" s="239"/>
      <c r="D27" s="239"/>
      <c r="E27" s="239"/>
    </row>
    <row r="28" spans="1:5" ht="15.75">
      <c r="A28" s="370" t="s">
        <v>413</v>
      </c>
      <c r="B28" s="371"/>
      <c r="C28" s="371"/>
      <c r="D28" s="371"/>
      <c r="E28" s="239"/>
    </row>
    <row r="29" spans="1:5">
      <c r="A29" s="239"/>
      <c r="B29" s="239"/>
      <c r="C29" s="239"/>
      <c r="D29" s="239"/>
      <c r="E29" s="244"/>
    </row>
    <row r="30" spans="1:5">
      <c r="A30" s="239"/>
      <c r="B30" s="245" t="s">
        <v>414</v>
      </c>
      <c r="C30" s="245" t="s">
        <v>415</v>
      </c>
      <c r="D30" s="245"/>
      <c r="E30" s="246">
        <f>'Banka-Arka 17 Xherdo'!G16</f>
        <v>302248.81</v>
      </c>
    </row>
    <row r="31" spans="1:5">
      <c r="A31" s="239"/>
      <c r="B31" s="245" t="s">
        <v>416</v>
      </c>
      <c r="C31" s="245" t="s">
        <v>417</v>
      </c>
      <c r="D31" s="245"/>
      <c r="E31" s="246">
        <f>'Banka-Arka 17 Xherdo'!F16</f>
        <v>212708.03449999998</v>
      </c>
    </row>
    <row r="32" spans="1:5">
      <c r="A32" s="239"/>
      <c r="B32" s="245" t="s">
        <v>418</v>
      </c>
      <c r="C32" s="245" t="s">
        <v>419</v>
      </c>
      <c r="D32" s="245"/>
      <c r="E32" s="246">
        <f>'Banka-Arka 17 Xherdo'!D16</f>
        <v>0</v>
      </c>
    </row>
    <row r="33" spans="1:5">
      <c r="A33" s="239"/>
      <c r="B33" s="245" t="s">
        <v>420</v>
      </c>
      <c r="C33" s="245" t="s">
        <v>421</v>
      </c>
      <c r="D33" s="245"/>
      <c r="E33" s="246">
        <f>'Banka-Arka 17 Xherdo'!E16</f>
        <v>0</v>
      </c>
    </row>
    <row r="34" spans="1:5">
      <c r="A34" s="239"/>
      <c r="B34" s="245"/>
      <c r="C34" s="245" t="s">
        <v>422</v>
      </c>
      <c r="D34" s="245"/>
      <c r="E34" s="246">
        <f>SUM(E30:E33)</f>
        <v>514956.84450000001</v>
      </c>
    </row>
    <row r="35" spans="1:5">
      <c r="A35" s="239"/>
      <c r="B35" s="245"/>
      <c r="C35" s="245"/>
      <c r="D35" s="245"/>
      <c r="E35" s="246"/>
    </row>
    <row r="36" spans="1:5">
      <c r="A36" s="239"/>
      <c r="B36" s="247" t="s">
        <v>423</v>
      </c>
      <c r="C36" s="245" t="s">
        <v>424</v>
      </c>
      <c r="D36" s="245"/>
      <c r="E36" s="248">
        <f>'Banka-Arka 17 Xherdo'!G28</f>
        <v>56527</v>
      </c>
    </row>
    <row r="37" spans="1:5">
      <c r="A37" s="239"/>
      <c r="B37" s="245"/>
      <c r="C37" s="369" t="s">
        <v>183</v>
      </c>
      <c r="D37" s="369"/>
      <c r="E37" s="249">
        <f>E34+E36</f>
        <v>571483.84450000001</v>
      </c>
    </row>
    <row r="38" spans="1:5">
      <c r="A38" s="239"/>
      <c r="B38" s="250"/>
      <c r="C38" s="250"/>
      <c r="D38" s="250"/>
      <c r="E38" s="251"/>
    </row>
    <row r="39" spans="1:5">
      <c r="A39" s="239"/>
      <c r="B39" s="250"/>
      <c r="C39" s="250"/>
      <c r="D39" s="250"/>
      <c r="E39" s="251"/>
    </row>
    <row r="40" spans="1:5" ht="15.75">
      <c r="A40" s="370" t="s">
        <v>425</v>
      </c>
      <c r="B40" s="371"/>
      <c r="C40" s="371"/>
      <c r="D40" s="239"/>
      <c r="E40" s="239"/>
    </row>
    <row r="41" spans="1:5">
      <c r="A41" s="239"/>
      <c r="B41" s="239"/>
      <c r="C41" s="239"/>
      <c r="D41" s="239"/>
      <c r="E41" s="244"/>
    </row>
    <row r="42" spans="1:5">
      <c r="A42" s="239"/>
      <c r="B42" s="369" t="s">
        <v>426</v>
      </c>
      <c r="C42" s="369"/>
      <c r="D42" s="369" t="s">
        <v>427</v>
      </c>
      <c r="E42" s="249" t="s">
        <v>2</v>
      </c>
    </row>
    <row r="43" spans="1:5">
      <c r="A43" s="239"/>
      <c r="B43" s="252">
        <v>1</v>
      </c>
      <c r="C43" s="253" t="s">
        <v>428</v>
      </c>
      <c r="D43" s="254">
        <v>19020</v>
      </c>
      <c r="E43" s="255">
        <v>2528709</v>
      </c>
    </row>
    <row r="44" spans="1:5">
      <c r="A44" s="239"/>
      <c r="B44" s="252">
        <v>2</v>
      </c>
      <c r="C44" s="245" t="s">
        <v>429</v>
      </c>
      <c r="D44" s="256">
        <v>6500</v>
      </c>
      <c r="E44" s="255">
        <v>864175</v>
      </c>
    </row>
    <row r="45" spans="1:5">
      <c r="A45" s="239"/>
      <c r="B45" s="252">
        <v>3</v>
      </c>
      <c r="C45" s="245" t="s">
        <v>430</v>
      </c>
      <c r="D45" s="256">
        <v>5500</v>
      </c>
      <c r="E45" s="255">
        <v>731225</v>
      </c>
    </row>
    <row r="46" spans="1:5">
      <c r="A46" s="239"/>
      <c r="B46" s="252">
        <v>4</v>
      </c>
      <c r="C46" s="245" t="s">
        <v>431</v>
      </c>
      <c r="D46" s="257"/>
      <c r="E46" s="255">
        <v>160000</v>
      </c>
    </row>
    <row r="47" spans="1:5">
      <c r="A47" s="239"/>
      <c r="B47" s="252">
        <v>5</v>
      </c>
      <c r="C47" s="245" t="s">
        <v>432</v>
      </c>
      <c r="D47" s="258">
        <v>2254</v>
      </c>
      <c r="E47" s="255">
        <v>299669.3</v>
      </c>
    </row>
    <row r="48" spans="1:5">
      <c r="A48" s="239"/>
      <c r="B48" s="252">
        <v>6</v>
      </c>
      <c r="C48" s="245" t="s">
        <v>433</v>
      </c>
      <c r="D48" s="256">
        <v>2200</v>
      </c>
      <c r="E48" s="255">
        <v>292490</v>
      </c>
    </row>
    <row r="49" spans="1:5">
      <c r="A49" s="239"/>
      <c r="B49" s="252">
        <v>7</v>
      </c>
      <c r="C49" s="245" t="s">
        <v>434</v>
      </c>
      <c r="D49" s="256"/>
      <c r="E49" s="255">
        <v>120000</v>
      </c>
    </row>
    <row r="50" spans="1:5">
      <c r="B50" s="252">
        <v>8</v>
      </c>
      <c r="C50" s="227" t="s">
        <v>435</v>
      </c>
      <c r="D50" s="259"/>
      <c r="E50" s="255">
        <v>199980</v>
      </c>
    </row>
    <row r="51" spans="1:5">
      <c r="A51" s="239"/>
      <c r="B51" s="369"/>
      <c r="C51" s="369" t="s">
        <v>183</v>
      </c>
      <c r="D51" s="369"/>
      <c r="E51" s="249">
        <f>SUM(E43:E50)</f>
        <v>5196248.3</v>
      </c>
    </row>
    <row r="52" spans="1:5">
      <c r="A52" s="239"/>
      <c r="B52" s="250"/>
      <c r="C52" s="260"/>
      <c r="D52" s="260"/>
      <c r="E52" s="261"/>
    </row>
    <row r="53" spans="1:5" ht="15.75">
      <c r="A53" s="370" t="s">
        <v>436</v>
      </c>
      <c r="B53" s="371"/>
      <c r="C53" s="371"/>
      <c r="D53" s="239"/>
      <c r="E53" s="239"/>
    </row>
    <row r="54" spans="1:5">
      <c r="A54" s="243"/>
      <c r="B54" s="239"/>
      <c r="C54" s="239"/>
      <c r="D54" s="239"/>
      <c r="E54" s="239"/>
    </row>
    <row r="55" spans="1:5">
      <c r="A55" s="239"/>
      <c r="B55" s="262">
        <v>1</v>
      </c>
      <c r="C55" s="263" t="s">
        <v>437</v>
      </c>
      <c r="D55" s="247"/>
      <c r="E55" s="264">
        <v>142486.63</v>
      </c>
    </row>
    <row r="56" spans="1:5">
      <c r="A56" s="239"/>
      <c r="B56" s="262">
        <v>2</v>
      </c>
      <c r="C56" s="247" t="s">
        <v>438</v>
      </c>
      <c r="D56" s="247"/>
      <c r="E56" s="265">
        <v>14219</v>
      </c>
    </row>
    <row r="57" spans="1:5">
      <c r="A57" s="239"/>
      <c r="B57" s="262"/>
      <c r="C57" s="247"/>
      <c r="D57" s="247"/>
      <c r="E57" s="266"/>
    </row>
    <row r="58" spans="1:5">
      <c r="A58" s="239"/>
      <c r="B58" s="245"/>
      <c r="C58" s="369" t="s">
        <v>183</v>
      </c>
      <c r="D58" s="247"/>
      <c r="E58" s="267">
        <f>SUM(E55:E57)</f>
        <v>156705.63</v>
      </c>
    </row>
    <row r="59" spans="1:5">
      <c r="A59" s="239"/>
      <c r="B59" s="250"/>
      <c r="C59" s="260"/>
      <c r="D59" s="260"/>
      <c r="E59" s="251"/>
    </row>
    <row r="60" spans="1:5">
      <c r="A60" s="239"/>
      <c r="B60" s="250" t="s">
        <v>439</v>
      </c>
      <c r="C60" s="260"/>
      <c r="D60" s="260"/>
      <c r="E60" s="251"/>
    </row>
    <row r="61" spans="1:5">
      <c r="A61" s="239"/>
      <c r="B61" s="245"/>
      <c r="C61" s="247"/>
      <c r="D61" s="247" t="s">
        <v>427</v>
      </c>
      <c r="E61" s="246" t="s">
        <v>2</v>
      </c>
    </row>
    <row r="62" spans="1:5">
      <c r="A62" s="239"/>
      <c r="B62" s="245">
        <v>1</v>
      </c>
      <c r="C62" s="247" t="s">
        <v>440</v>
      </c>
      <c r="D62" s="247">
        <v>607000</v>
      </c>
      <c r="E62" s="415">
        <v>80574347.620000005</v>
      </c>
    </row>
    <row r="63" spans="1:5">
      <c r="A63" s="239"/>
      <c r="B63" s="245">
        <v>2</v>
      </c>
      <c r="C63" s="247" t="s">
        <v>440</v>
      </c>
      <c r="D63" s="247"/>
      <c r="E63" s="246">
        <v>7900000</v>
      </c>
    </row>
    <row r="64" spans="1:5">
      <c r="A64" s="239"/>
      <c r="B64" s="245"/>
      <c r="C64" s="247"/>
      <c r="D64" s="247"/>
      <c r="E64" s="246"/>
    </row>
    <row r="65" spans="1:5">
      <c r="A65" s="239"/>
      <c r="B65" s="245"/>
      <c r="C65" s="247" t="s">
        <v>183</v>
      </c>
      <c r="D65" s="247"/>
      <c r="E65" s="416">
        <f>SUM(E62:E64)</f>
        <v>88474347.620000005</v>
      </c>
    </row>
    <row r="66" spans="1:5">
      <c r="A66" s="239"/>
      <c r="B66" s="250"/>
      <c r="C66" s="260"/>
      <c r="D66" s="260"/>
      <c r="E66" s="251"/>
    </row>
    <row r="67" spans="1:5">
      <c r="A67" s="239"/>
      <c r="B67" s="268" t="s">
        <v>441</v>
      </c>
      <c r="C67" s="268"/>
      <c r="D67" s="261"/>
    </row>
    <row r="68" spans="1:5">
      <c r="A68" s="239"/>
      <c r="B68" s="268" t="s">
        <v>554</v>
      </c>
      <c r="C68" s="268"/>
      <c r="D68" s="261"/>
    </row>
    <row r="69" spans="1:5">
      <c r="A69" s="239"/>
      <c r="B69" s="268" t="s">
        <v>442</v>
      </c>
      <c r="C69" s="268"/>
      <c r="D69" s="261"/>
    </row>
    <row r="70" spans="1:5">
      <c r="A70" s="239"/>
      <c r="B70" s="250"/>
      <c r="C70" s="260"/>
      <c r="D70" s="260"/>
      <c r="E70" s="251"/>
    </row>
    <row r="71" spans="1:5">
      <c r="A71" s="239"/>
      <c r="B71" s="239"/>
      <c r="C71" s="268" t="s">
        <v>443</v>
      </c>
      <c r="D71" s="239"/>
      <c r="E71" s="269">
        <f>E37+E51+E58+E65</f>
        <v>94398785.394500002</v>
      </c>
    </row>
    <row r="72" spans="1:5">
      <c r="A72" s="239"/>
      <c r="B72" s="239"/>
      <c r="C72" s="239"/>
      <c r="D72" s="239"/>
      <c r="E72" s="239"/>
    </row>
    <row r="73" spans="1:5">
      <c r="A73" s="243"/>
      <c r="B73" s="239"/>
      <c r="C73" s="239"/>
      <c r="D73" s="240" t="s">
        <v>427</v>
      </c>
      <c r="E73" s="240" t="s">
        <v>444</v>
      </c>
    </row>
    <row r="74" spans="1:5">
      <c r="A74" s="239"/>
      <c r="B74" s="262">
        <v>1</v>
      </c>
      <c r="C74" s="270" t="s">
        <v>555</v>
      </c>
      <c r="D74" s="247"/>
      <c r="E74" s="249">
        <v>28805195</v>
      </c>
    </row>
    <row r="75" spans="1:5">
      <c r="A75" s="239"/>
      <c r="B75" s="245"/>
      <c r="C75" s="369" t="s">
        <v>183</v>
      </c>
      <c r="D75" s="247"/>
      <c r="E75" s="249">
        <f>SUM(E74:E74)</f>
        <v>28805195</v>
      </c>
    </row>
    <row r="76" spans="1:5">
      <c r="A76" s="239"/>
      <c r="B76" s="250"/>
      <c r="C76" s="260"/>
      <c r="D76" s="260"/>
      <c r="E76" s="261"/>
    </row>
    <row r="77" spans="1:5">
      <c r="A77" s="239"/>
      <c r="B77" s="271"/>
      <c r="C77" s="239"/>
      <c r="D77" s="239"/>
      <c r="E77" s="239"/>
    </row>
    <row r="78" spans="1:5">
      <c r="A78" s="240" t="s">
        <v>445</v>
      </c>
      <c r="B78" s="375"/>
      <c r="C78" s="239"/>
      <c r="D78" s="239"/>
      <c r="E78" s="239"/>
    </row>
    <row r="79" spans="1:5">
      <c r="A79" s="239"/>
      <c r="B79" s="262">
        <v>1</v>
      </c>
      <c r="C79" s="245" t="s">
        <v>446</v>
      </c>
      <c r="D79" s="245"/>
      <c r="E79" s="266">
        <v>306229962</v>
      </c>
    </row>
    <row r="80" spans="1:5">
      <c r="A80" s="239"/>
      <c r="B80" s="262"/>
      <c r="C80" s="369" t="s">
        <v>183</v>
      </c>
      <c r="D80" s="245"/>
      <c r="E80" s="265">
        <f>SUM(E79)</f>
        <v>306229962</v>
      </c>
    </row>
    <row r="81" spans="1:5">
      <c r="A81" s="239"/>
      <c r="B81" s="272"/>
      <c r="C81" s="250"/>
      <c r="D81" s="250"/>
      <c r="E81" s="273"/>
    </row>
    <row r="82" spans="1:5">
      <c r="A82" s="239"/>
      <c r="B82" s="272" t="s">
        <v>447</v>
      </c>
      <c r="C82" s="250"/>
      <c r="D82" s="250"/>
      <c r="E82" s="273"/>
    </row>
    <row r="83" spans="1:5">
      <c r="A83" s="239"/>
      <c r="B83" s="272" t="s">
        <v>448</v>
      </c>
      <c r="C83" s="250"/>
      <c r="D83" s="250"/>
      <c r="E83" s="273"/>
    </row>
    <row r="84" spans="1:5">
      <c r="A84" s="239"/>
      <c r="B84" s="272"/>
      <c r="C84" s="250"/>
      <c r="D84" s="250"/>
      <c r="E84" s="273"/>
    </row>
    <row r="85" spans="1:5">
      <c r="A85" s="242" t="s">
        <v>77</v>
      </c>
      <c r="B85" s="271"/>
      <c r="C85" s="239"/>
      <c r="D85" s="239"/>
      <c r="E85" s="239"/>
    </row>
    <row r="86" spans="1:5">
      <c r="A86" s="239"/>
      <c r="B86" s="271"/>
      <c r="C86" s="239"/>
      <c r="D86" s="239"/>
      <c r="E86" s="239"/>
    </row>
    <row r="87" spans="1:5">
      <c r="A87" s="239"/>
      <c r="B87" s="262">
        <v>1</v>
      </c>
      <c r="C87" s="247" t="s">
        <v>449</v>
      </c>
      <c r="D87" s="247"/>
      <c r="E87" s="246">
        <v>12823343</v>
      </c>
    </row>
    <row r="88" spans="1:5">
      <c r="A88" s="239"/>
      <c r="B88" s="262"/>
      <c r="C88" s="369" t="s">
        <v>183</v>
      </c>
      <c r="D88" s="247"/>
      <c r="E88" s="249">
        <f>SUM(E87:E87)</f>
        <v>12823343</v>
      </c>
    </row>
    <row r="89" spans="1:5">
      <c r="A89" s="239"/>
      <c r="B89" s="271"/>
      <c r="C89" s="239"/>
      <c r="D89" s="239"/>
      <c r="E89" s="239"/>
    </row>
    <row r="90" spans="1:5">
      <c r="A90" s="242" t="s">
        <v>450</v>
      </c>
      <c r="B90" s="271"/>
      <c r="C90" s="239"/>
      <c r="D90" s="239"/>
      <c r="E90" s="239"/>
    </row>
    <row r="91" spans="1:5">
      <c r="A91" s="239"/>
      <c r="B91" s="271"/>
      <c r="C91" s="239"/>
      <c r="D91" s="239"/>
      <c r="E91" s="239"/>
    </row>
    <row r="92" spans="1:5">
      <c r="A92" s="239"/>
      <c r="B92" s="262">
        <v>1</v>
      </c>
      <c r="C92" s="247" t="s">
        <v>451</v>
      </c>
      <c r="D92" s="247"/>
      <c r="E92" s="246">
        <f>[1]Amortiz!M8</f>
        <v>0</v>
      </c>
    </row>
    <row r="93" spans="1:5">
      <c r="A93" s="243"/>
      <c r="B93" s="262">
        <v>2</v>
      </c>
      <c r="C93" s="247" t="s">
        <v>222</v>
      </c>
      <c r="D93" s="247"/>
      <c r="E93" s="246">
        <v>7174932</v>
      </c>
    </row>
    <row r="94" spans="1:5">
      <c r="A94" s="239"/>
      <c r="B94" s="262"/>
      <c r="C94" s="369" t="s">
        <v>183</v>
      </c>
      <c r="D94" s="247"/>
      <c r="E94" s="249">
        <f>SUM(E92:E93)</f>
        <v>7174932</v>
      </c>
    </row>
    <row r="95" spans="1:5">
      <c r="A95" s="239"/>
      <c r="B95" s="271"/>
      <c r="C95" s="239"/>
      <c r="D95" s="239"/>
      <c r="E95" s="239"/>
    </row>
    <row r="96" spans="1:5">
      <c r="A96" s="243" t="s">
        <v>452</v>
      </c>
      <c r="B96" s="271"/>
      <c r="C96" s="239"/>
      <c r="D96" s="239"/>
      <c r="E96" s="239"/>
    </row>
    <row r="97" spans="1:5">
      <c r="A97" s="239"/>
      <c r="B97" s="271"/>
      <c r="C97" s="239"/>
      <c r="D97" s="239"/>
      <c r="E97" s="239"/>
    </row>
    <row r="98" spans="1:5">
      <c r="A98" s="241"/>
      <c r="B98" s="262">
        <v>1</v>
      </c>
      <c r="C98" s="247" t="s">
        <v>453</v>
      </c>
      <c r="D98" s="247"/>
      <c r="E98" s="246">
        <v>9553</v>
      </c>
    </row>
    <row r="99" spans="1:5">
      <c r="A99" s="239"/>
      <c r="B99" s="245"/>
      <c r="C99" s="369" t="s">
        <v>183</v>
      </c>
      <c r="D99" s="247"/>
      <c r="E99" s="249">
        <f>SUM(E98:E98)</f>
        <v>9553</v>
      </c>
    </row>
    <row r="100" spans="1:5">
      <c r="A100" s="239"/>
      <c r="B100" s="250"/>
      <c r="C100" s="260"/>
      <c r="D100" s="260"/>
      <c r="E100" s="261"/>
    </row>
    <row r="101" spans="1:5">
      <c r="A101" s="245"/>
      <c r="B101" s="245"/>
      <c r="C101" s="369" t="s">
        <v>454</v>
      </c>
      <c r="D101" s="247"/>
      <c r="E101" s="249">
        <f>E75+E80+E88+E94+E99</f>
        <v>355042985</v>
      </c>
    </row>
    <row r="102" spans="1:5">
      <c r="A102" s="239"/>
      <c r="B102" s="250"/>
      <c r="C102" s="260"/>
      <c r="D102" s="260"/>
      <c r="E102" s="261"/>
    </row>
    <row r="103" spans="1:5">
      <c r="A103" s="239"/>
      <c r="B103" s="239" t="s">
        <v>455</v>
      </c>
      <c r="C103" s="239"/>
      <c r="D103" s="239"/>
      <c r="E103" s="239"/>
    </row>
    <row r="104" spans="1:5">
      <c r="A104" s="239"/>
      <c r="B104" s="241" t="s">
        <v>456</v>
      </c>
      <c r="D104" s="241"/>
      <c r="E104" s="241"/>
    </row>
    <row r="105" spans="1:5">
      <c r="A105" s="239"/>
      <c r="B105" s="241"/>
      <c r="C105" s="241"/>
      <c r="D105" s="241"/>
      <c r="E105" s="241"/>
    </row>
    <row r="106" spans="1:5">
      <c r="A106" s="239"/>
      <c r="B106" s="241"/>
      <c r="C106" s="369" t="s">
        <v>457</v>
      </c>
      <c r="D106" s="247"/>
      <c r="E106" s="249">
        <f>E71+E101</f>
        <v>449441770.39450002</v>
      </c>
    </row>
    <row r="107" spans="1:5">
      <c r="A107" s="239"/>
      <c r="B107" s="241"/>
      <c r="C107" s="260"/>
      <c r="D107" s="260"/>
      <c r="E107" s="261"/>
    </row>
    <row r="108" spans="1:5">
      <c r="A108" s="239"/>
      <c r="B108" s="241"/>
      <c r="C108" s="260"/>
      <c r="D108" s="260"/>
      <c r="E108" s="261"/>
    </row>
    <row r="109" spans="1:5">
      <c r="A109" s="239"/>
      <c r="B109" s="241"/>
      <c r="C109" s="241"/>
      <c r="D109" s="241"/>
      <c r="E109" s="241"/>
    </row>
    <row r="110" spans="1:5">
      <c r="A110" s="242" t="s">
        <v>556</v>
      </c>
      <c r="B110" s="239"/>
      <c r="C110" s="239"/>
      <c r="D110" s="239"/>
      <c r="E110" s="239"/>
    </row>
    <row r="111" spans="1:5">
      <c r="A111" s="369" t="s">
        <v>458</v>
      </c>
      <c r="B111" s="247"/>
      <c r="C111" s="247"/>
      <c r="D111" s="247" t="s">
        <v>427</v>
      </c>
      <c r="E111" s="246" t="s">
        <v>2</v>
      </c>
    </row>
    <row r="112" spans="1:5">
      <c r="A112" s="245"/>
      <c r="B112" s="247"/>
      <c r="C112" s="247" t="s">
        <v>459</v>
      </c>
      <c r="D112" s="274">
        <v>0</v>
      </c>
      <c r="E112" s="246">
        <f>D112*135.23</f>
        <v>0</v>
      </c>
    </row>
    <row r="113" spans="1:8">
      <c r="A113" s="245"/>
      <c r="B113" s="247"/>
      <c r="C113" s="247" t="s">
        <v>557</v>
      </c>
      <c r="D113" s="274">
        <v>139443</v>
      </c>
      <c r="E113" s="246">
        <v>18538946.850000001</v>
      </c>
    </row>
    <row r="114" spans="1:8">
      <c r="A114" s="245"/>
      <c r="B114" s="247"/>
      <c r="C114" s="247" t="s">
        <v>557</v>
      </c>
      <c r="D114" s="247"/>
      <c r="E114" s="246">
        <v>3000000</v>
      </c>
    </row>
    <row r="115" spans="1:8">
      <c r="A115" s="245"/>
      <c r="B115" s="247"/>
      <c r="C115" s="247"/>
      <c r="D115" s="247"/>
      <c r="E115" s="246"/>
    </row>
    <row r="116" spans="1:8">
      <c r="A116" s="245"/>
      <c r="B116" s="247"/>
      <c r="C116" s="369" t="s">
        <v>183</v>
      </c>
      <c r="D116" s="369"/>
      <c r="E116" s="249">
        <f>SUM(E112:E115)</f>
        <v>21538946.850000001</v>
      </c>
    </row>
    <row r="117" spans="1:8">
      <c r="A117" s="239"/>
      <c r="B117" s="260"/>
      <c r="C117" s="260"/>
      <c r="D117" s="260"/>
      <c r="E117" s="251"/>
    </row>
    <row r="118" spans="1:8">
      <c r="A118" s="239"/>
      <c r="B118" s="260"/>
      <c r="C118" s="260"/>
      <c r="D118" s="260"/>
      <c r="E118" s="251" t="s">
        <v>2</v>
      </c>
    </row>
    <row r="119" spans="1:8">
      <c r="A119" s="239" t="s">
        <v>458</v>
      </c>
      <c r="B119" s="260"/>
      <c r="C119" s="260"/>
      <c r="D119" s="260"/>
      <c r="E119" s="251"/>
    </row>
    <row r="120" spans="1:8">
      <c r="A120" s="239"/>
      <c r="B120" s="262">
        <v>1</v>
      </c>
      <c r="C120" s="247" t="s">
        <v>561</v>
      </c>
      <c r="D120" s="247"/>
      <c r="E120" s="248">
        <v>14282053</v>
      </c>
    </row>
    <row r="121" spans="1:8">
      <c r="A121" s="239"/>
      <c r="B121" s="262"/>
      <c r="C121" s="247" t="s">
        <v>460</v>
      </c>
      <c r="D121" s="247"/>
      <c r="E121" s="275">
        <v>0</v>
      </c>
    </row>
    <row r="122" spans="1:8">
      <c r="A122" s="239"/>
      <c r="B122" s="245"/>
      <c r="C122" s="247" t="s">
        <v>183</v>
      </c>
      <c r="D122" s="247"/>
      <c r="E122" s="249">
        <f>SUM(E120:E121)</f>
        <v>14282053</v>
      </c>
    </row>
    <row r="123" spans="1:8">
      <c r="A123" s="239"/>
      <c r="B123" s="250"/>
      <c r="C123" s="260"/>
      <c r="D123" s="260"/>
      <c r="E123" s="261"/>
    </row>
    <row r="124" spans="1:8">
      <c r="A124" s="242"/>
      <c r="B124" s="239"/>
      <c r="C124" s="369" t="s">
        <v>560</v>
      </c>
      <c r="D124" s="369"/>
      <c r="E124" s="249">
        <f>E116+E122</f>
        <v>35820999.850000001</v>
      </c>
    </row>
    <row r="125" spans="1:8">
      <c r="A125" s="242"/>
      <c r="B125" s="239"/>
      <c r="C125" s="239"/>
      <c r="D125" s="239"/>
      <c r="E125" s="239"/>
    </row>
    <row r="126" spans="1:8">
      <c r="A126" s="242" t="s">
        <v>461</v>
      </c>
      <c r="B126" s="239"/>
      <c r="C126" s="239"/>
      <c r="D126" s="239"/>
      <c r="E126" s="239"/>
    </row>
    <row r="127" spans="1:8">
      <c r="A127" s="243"/>
      <c r="B127" s="247" t="s">
        <v>462</v>
      </c>
      <c r="C127" s="245"/>
      <c r="D127" s="245" t="s">
        <v>427</v>
      </c>
      <c r="E127" s="246" t="s">
        <v>444</v>
      </c>
    </row>
    <row r="128" spans="1:8">
      <c r="A128" s="243"/>
      <c r="B128" s="247">
        <v>1</v>
      </c>
      <c r="C128" s="245" t="s">
        <v>463</v>
      </c>
      <c r="D128" s="245"/>
      <c r="E128" s="248">
        <v>8916600</v>
      </c>
      <c r="H128" s="308"/>
    </row>
    <row r="129" spans="1:5">
      <c r="A129" s="243"/>
      <c r="B129" s="247">
        <v>2</v>
      </c>
      <c r="C129" s="245" t="s">
        <v>464</v>
      </c>
      <c r="D129" s="245"/>
      <c r="E129" s="248">
        <v>1130500</v>
      </c>
    </row>
    <row r="130" spans="1:5">
      <c r="A130" s="243"/>
      <c r="B130" s="247">
        <v>3</v>
      </c>
      <c r="C130" s="245" t="s">
        <v>465</v>
      </c>
      <c r="D130" s="245"/>
      <c r="E130" s="248">
        <v>500000</v>
      </c>
    </row>
    <row r="131" spans="1:5">
      <c r="A131" s="243"/>
      <c r="B131" s="247">
        <v>4</v>
      </c>
      <c r="C131" s="245" t="s">
        <v>466</v>
      </c>
      <c r="D131" s="376"/>
      <c r="E131" s="248">
        <v>398641</v>
      </c>
    </row>
    <row r="132" spans="1:5">
      <c r="A132" s="243"/>
      <c r="B132" s="247"/>
      <c r="C132" s="245" t="s">
        <v>558</v>
      </c>
      <c r="D132" s="274">
        <v>15000</v>
      </c>
      <c r="E132" s="248">
        <v>1994250</v>
      </c>
    </row>
    <row r="133" spans="1:5">
      <c r="A133" s="243"/>
      <c r="B133" s="276"/>
      <c r="C133" s="369" t="s">
        <v>559</v>
      </c>
      <c r="D133" s="369"/>
      <c r="E133" s="267">
        <f>SUM(E128:E132)</f>
        <v>12939991</v>
      </c>
    </row>
    <row r="134" spans="1:5">
      <c r="A134" s="243"/>
      <c r="B134" s="277"/>
      <c r="C134" s="250"/>
      <c r="D134" s="250"/>
      <c r="E134" s="278"/>
    </row>
    <row r="135" spans="1:5">
      <c r="A135" s="243"/>
      <c r="B135" s="377" t="s">
        <v>467</v>
      </c>
      <c r="C135" s="378"/>
      <c r="D135" s="379"/>
      <c r="E135" s="267">
        <v>34760</v>
      </c>
    </row>
    <row r="136" spans="1:5">
      <c r="A136" s="243"/>
      <c r="B136" s="277"/>
      <c r="C136" s="250"/>
      <c r="D136" s="250"/>
      <c r="E136" s="278"/>
    </row>
    <row r="137" spans="1:5">
      <c r="A137" s="239"/>
      <c r="B137" s="262">
        <v>1</v>
      </c>
      <c r="C137" s="227" t="s">
        <v>562</v>
      </c>
      <c r="D137" s="247"/>
      <c r="E137" s="246">
        <v>26640</v>
      </c>
    </row>
    <row r="138" spans="1:5">
      <c r="A138" s="239"/>
      <c r="B138" s="262"/>
      <c r="C138" s="247" t="s">
        <v>468</v>
      </c>
      <c r="D138" s="247"/>
      <c r="E138" s="246">
        <v>8120</v>
      </c>
    </row>
    <row r="139" spans="1:5">
      <c r="A139" s="239"/>
      <c r="B139" s="262"/>
      <c r="C139" s="369" t="s">
        <v>183</v>
      </c>
      <c r="D139" s="369"/>
      <c r="E139" s="249">
        <f>SUM(E137:E138)</f>
        <v>34760</v>
      </c>
    </row>
    <row r="140" spans="1:5">
      <c r="A140" s="239"/>
      <c r="B140" s="272"/>
      <c r="D140" s="260"/>
      <c r="E140" s="251"/>
    </row>
    <row r="141" spans="1:5">
      <c r="A141" s="239"/>
      <c r="B141" s="380"/>
      <c r="C141" s="268" t="s">
        <v>469</v>
      </c>
      <c r="D141" s="268"/>
      <c r="E141" s="261">
        <f>E116+E122+E133+E139</f>
        <v>48795750.850000001</v>
      </c>
    </row>
    <row r="142" spans="1:5">
      <c r="A142" s="239"/>
      <c r="B142" s="272"/>
      <c r="C142" s="279"/>
      <c r="D142" s="260"/>
      <c r="E142" s="261"/>
    </row>
    <row r="143" spans="1:5">
      <c r="A143" s="279"/>
      <c r="B143" s="279"/>
      <c r="C143" s="268" t="s">
        <v>470</v>
      </c>
      <c r="D143" s="279"/>
      <c r="E143" s="279"/>
    </row>
    <row r="144" spans="1:5">
      <c r="A144" s="239"/>
      <c r="B144" s="280"/>
      <c r="C144" s="247"/>
      <c r="D144" s="281" t="s">
        <v>427</v>
      </c>
      <c r="E144" s="282" t="s">
        <v>444</v>
      </c>
    </row>
    <row r="145" spans="1:5">
      <c r="A145" s="239"/>
      <c r="B145" s="262">
        <v>1</v>
      </c>
      <c r="C145" s="247" t="s">
        <v>471</v>
      </c>
      <c r="D145" s="274">
        <v>400000</v>
      </c>
      <c r="E145" s="248">
        <v>54912000</v>
      </c>
    </row>
    <row r="146" spans="1:5">
      <c r="A146" s="239"/>
      <c r="B146" s="262">
        <v>2</v>
      </c>
      <c r="C146" s="247" t="s">
        <v>563</v>
      </c>
      <c r="D146" s="274">
        <v>600000</v>
      </c>
      <c r="E146" s="248">
        <v>79770000</v>
      </c>
    </row>
    <row r="147" spans="1:5">
      <c r="A147" s="239"/>
      <c r="B147" s="272"/>
      <c r="C147" s="369" t="s">
        <v>472</v>
      </c>
      <c r="D147" s="285">
        <f>SUM(D145:D146)</f>
        <v>1000000</v>
      </c>
      <c r="E147" s="285">
        <f>SUM(E145:E146)</f>
        <v>134682000</v>
      </c>
    </row>
    <row r="148" spans="1:5">
      <c r="A148" s="239"/>
      <c r="B148" s="272"/>
      <c r="C148" s="239"/>
      <c r="D148" s="283"/>
      <c r="E148" s="284"/>
    </row>
    <row r="149" spans="1:5">
      <c r="A149" s="239"/>
      <c r="B149" s="272"/>
      <c r="C149" s="260"/>
      <c r="D149" s="239"/>
      <c r="E149" s="239"/>
    </row>
    <row r="150" spans="1:5">
      <c r="A150" s="239"/>
      <c r="B150" s="239"/>
      <c r="C150" s="369" t="s">
        <v>473</v>
      </c>
      <c r="D150" s="245"/>
      <c r="E150" s="249">
        <f>E147</f>
        <v>134682000</v>
      </c>
    </row>
    <row r="151" spans="1:5">
      <c r="A151" s="239"/>
      <c r="B151" s="239"/>
      <c r="C151" s="239"/>
      <c r="D151" s="239"/>
      <c r="E151" s="239"/>
    </row>
    <row r="152" spans="1:5">
      <c r="A152" s="239"/>
      <c r="B152" s="239"/>
      <c r="C152" s="369" t="s">
        <v>474</v>
      </c>
      <c r="D152" s="245"/>
      <c r="E152" s="249">
        <f>E141+E150</f>
        <v>183477750.84999999</v>
      </c>
    </row>
    <row r="153" spans="1:5">
      <c r="A153" s="239"/>
      <c r="B153" s="239"/>
      <c r="C153" s="239"/>
      <c r="D153" s="239"/>
      <c r="E153" s="239"/>
    </row>
    <row r="154" spans="1:5">
      <c r="B154" s="239"/>
      <c r="C154" s="239"/>
    </row>
    <row r="155" spans="1:5">
      <c r="A155" s="239"/>
      <c r="B155" s="243" t="s">
        <v>475</v>
      </c>
      <c r="C155" s="239"/>
      <c r="D155" s="239"/>
      <c r="E155" s="239"/>
    </row>
    <row r="156" spans="1:5">
      <c r="A156" s="239"/>
      <c r="B156" s="243"/>
      <c r="C156" s="239"/>
      <c r="D156" s="239"/>
      <c r="E156" s="239"/>
    </row>
    <row r="157" spans="1:5" ht="20.25">
      <c r="A157" s="239"/>
      <c r="B157" s="243"/>
      <c r="C157" s="392" t="s">
        <v>589</v>
      </c>
      <c r="D157" s="239"/>
      <c r="E157" s="239"/>
    </row>
    <row r="158" spans="1:5">
      <c r="A158" s="242" t="s">
        <v>476</v>
      </c>
      <c r="B158" s="240"/>
      <c r="D158" s="239"/>
      <c r="E158" s="239"/>
    </row>
    <row r="159" spans="1:5">
      <c r="A159" s="239"/>
      <c r="B159" s="369" t="s">
        <v>104</v>
      </c>
      <c r="C159" s="369" t="s">
        <v>477</v>
      </c>
      <c r="D159" s="369"/>
      <c r="E159" s="382" t="s">
        <v>478</v>
      </c>
    </row>
    <row r="160" spans="1:5">
      <c r="A160" s="239"/>
      <c r="B160" s="262">
        <v>1</v>
      </c>
      <c r="C160" s="247" t="s">
        <v>479</v>
      </c>
      <c r="D160" s="247"/>
      <c r="E160" s="246">
        <v>1640000</v>
      </c>
    </row>
    <row r="161" spans="1:5">
      <c r="A161" s="239"/>
      <c r="B161" s="262">
        <v>2</v>
      </c>
      <c r="C161" s="247" t="s">
        <v>564</v>
      </c>
      <c r="D161" s="247"/>
      <c r="E161" s="246">
        <v>1179558.3700000001</v>
      </c>
    </row>
    <row r="162" spans="1:5">
      <c r="A162" s="239"/>
      <c r="B162" s="262"/>
      <c r="C162" s="369" t="s">
        <v>568</v>
      </c>
      <c r="D162" s="247"/>
      <c r="E162" s="249">
        <f>SUM(E160:E161)</f>
        <v>2819558.37</v>
      </c>
    </row>
    <row r="163" spans="1:5">
      <c r="A163" s="240" t="s">
        <v>567</v>
      </c>
      <c r="B163" s="250"/>
      <c r="C163" s="239"/>
      <c r="D163" s="287"/>
      <c r="E163" s="261"/>
    </row>
    <row r="164" spans="1:5">
      <c r="A164" s="239"/>
      <c r="B164" s="280">
        <v>1</v>
      </c>
      <c r="C164" s="253" t="s">
        <v>565</v>
      </c>
      <c r="D164" s="288"/>
      <c r="E164" s="248">
        <v>63774.63</v>
      </c>
    </row>
    <row r="165" spans="1:5">
      <c r="A165" s="239"/>
      <c r="B165" s="280">
        <v>2</v>
      </c>
      <c r="C165" s="253" t="s">
        <v>566</v>
      </c>
      <c r="D165" s="288"/>
      <c r="E165" s="248">
        <v>34223</v>
      </c>
    </row>
    <row r="166" spans="1:5" ht="14.25" customHeight="1">
      <c r="A166" s="239"/>
      <c r="B166" s="381"/>
      <c r="C166" s="245" t="s">
        <v>569</v>
      </c>
      <c r="D166" s="288"/>
      <c r="E166" s="249">
        <f>SUM(E164:E165)</f>
        <v>97997.63</v>
      </c>
    </row>
    <row r="167" spans="1:5">
      <c r="A167" s="239"/>
      <c r="B167" s="250"/>
      <c r="C167" s="239"/>
      <c r="D167" s="287"/>
      <c r="E167" s="261"/>
    </row>
    <row r="168" spans="1:5">
      <c r="A168" s="239"/>
      <c r="B168" s="250"/>
      <c r="C168" s="369" t="s">
        <v>570</v>
      </c>
      <c r="D168" s="383"/>
      <c r="E168" s="249">
        <f>E162+E166</f>
        <v>2917556</v>
      </c>
    </row>
    <row r="169" spans="1:5">
      <c r="A169" s="239"/>
      <c r="B169" s="250"/>
      <c r="C169" s="239"/>
      <c r="D169" s="287"/>
      <c r="E169" s="261"/>
    </row>
    <row r="170" spans="1:5" ht="20.25">
      <c r="A170" s="239"/>
      <c r="B170" s="250"/>
      <c r="C170" s="392" t="s">
        <v>273</v>
      </c>
      <c r="D170" s="287"/>
      <c r="E170" s="261"/>
    </row>
    <row r="171" spans="1:5" ht="23.25">
      <c r="A171" s="239"/>
      <c r="B171" s="250"/>
      <c r="C171" s="391"/>
      <c r="D171" s="287"/>
      <c r="E171" s="261"/>
    </row>
    <row r="172" spans="1:5">
      <c r="A172" s="239"/>
      <c r="B172" s="268" t="s">
        <v>586</v>
      </c>
      <c r="C172" s="239"/>
      <c r="D172" s="287"/>
      <c r="E172" s="261"/>
    </row>
    <row r="173" spans="1:5">
      <c r="A173" s="239"/>
      <c r="B173" s="245">
        <v>1</v>
      </c>
      <c r="C173" s="247" t="s">
        <v>480</v>
      </c>
      <c r="D173" s="288"/>
      <c r="E173" s="249">
        <v>694000</v>
      </c>
    </row>
    <row r="174" spans="1:5">
      <c r="A174" s="239"/>
      <c r="B174" s="245">
        <v>2</v>
      </c>
      <c r="C174" s="247" t="s">
        <v>481</v>
      </c>
      <c r="D174" s="247"/>
      <c r="E174" s="249">
        <v>115898</v>
      </c>
    </row>
    <row r="175" spans="1:5">
      <c r="A175" s="239"/>
      <c r="B175" s="245"/>
      <c r="C175" s="384" t="s">
        <v>585</v>
      </c>
      <c r="D175" s="288"/>
      <c r="E175" s="249">
        <f>SUM(E173:E174)</f>
        <v>809898</v>
      </c>
    </row>
    <row r="176" spans="1:5">
      <c r="A176" s="239"/>
      <c r="B176" s="250"/>
      <c r="C176" s="277"/>
      <c r="D176" s="287"/>
      <c r="E176" s="261"/>
    </row>
    <row r="177" spans="1:5">
      <c r="A177" s="239"/>
      <c r="C177" s="277"/>
      <c r="D177" s="287"/>
      <c r="E177" s="261"/>
    </row>
    <row r="178" spans="1:5">
      <c r="B178" s="369" t="s">
        <v>578</v>
      </c>
      <c r="C178" s="369" t="s">
        <v>482</v>
      </c>
      <c r="D178" s="245"/>
      <c r="E178" s="245" t="s">
        <v>2</v>
      </c>
    </row>
    <row r="179" spans="1:5">
      <c r="B179" s="369">
        <v>1</v>
      </c>
      <c r="C179" s="369" t="s">
        <v>571</v>
      </c>
      <c r="D179" s="369"/>
      <c r="E179" s="285">
        <v>1179558.3700000001</v>
      </c>
    </row>
    <row r="180" spans="1:5">
      <c r="B180" s="250"/>
      <c r="C180" s="260"/>
      <c r="D180" s="250"/>
      <c r="E180" s="283"/>
    </row>
    <row r="181" spans="1:5">
      <c r="B181" s="250"/>
      <c r="C181" s="260"/>
      <c r="D181" s="250"/>
      <c r="E181" s="283"/>
    </row>
    <row r="182" spans="1:5" s="190" customFormat="1">
      <c r="B182" s="250"/>
      <c r="C182" s="260"/>
      <c r="D182" s="250"/>
      <c r="E182" s="283"/>
    </row>
    <row r="183" spans="1:5" ht="15.75">
      <c r="B183" s="385" t="s">
        <v>582</v>
      </c>
      <c r="C183" s="386"/>
      <c r="D183" s="250"/>
      <c r="E183" s="283"/>
    </row>
    <row r="184" spans="1:5">
      <c r="B184" s="369"/>
      <c r="C184" s="369" t="s">
        <v>482</v>
      </c>
      <c r="D184" s="369"/>
      <c r="E184" s="369" t="s">
        <v>2</v>
      </c>
    </row>
    <row r="185" spans="1:5">
      <c r="A185" s="239"/>
      <c r="B185" s="245">
        <v>1</v>
      </c>
      <c r="C185" s="247" t="s">
        <v>572</v>
      </c>
      <c r="D185" s="247"/>
      <c r="E185" s="286">
        <v>21062</v>
      </c>
    </row>
    <row r="186" spans="1:5">
      <c r="A186" s="239"/>
      <c r="B186" s="245">
        <v>2</v>
      </c>
      <c r="C186" s="247" t="s">
        <v>573</v>
      </c>
      <c r="D186" s="247"/>
      <c r="E186" s="286">
        <v>23000</v>
      </c>
    </row>
    <row r="187" spans="1:5">
      <c r="A187" s="239"/>
      <c r="B187" s="245">
        <v>3</v>
      </c>
      <c r="C187" s="247" t="s">
        <v>574</v>
      </c>
      <c r="D187" s="247"/>
      <c r="E187" s="286">
        <v>2000</v>
      </c>
    </row>
    <row r="188" spans="1:5">
      <c r="A188" s="239"/>
      <c r="B188" s="245">
        <v>5</v>
      </c>
      <c r="C188" s="247" t="s">
        <v>483</v>
      </c>
      <c r="D188" s="247"/>
      <c r="E188" s="255">
        <v>95092</v>
      </c>
    </row>
    <row r="189" spans="1:5">
      <c r="A189" s="239"/>
      <c r="B189" s="245">
        <v>6</v>
      </c>
      <c r="C189" s="247" t="s">
        <v>575</v>
      </c>
      <c r="D189" s="247"/>
      <c r="E189" s="255">
        <v>21200</v>
      </c>
    </row>
    <row r="190" spans="1:5">
      <c r="A190" s="239"/>
      <c r="B190" s="245"/>
      <c r="C190" s="358" t="s">
        <v>577</v>
      </c>
      <c r="D190" s="369"/>
      <c r="E190" s="249">
        <f>SUM(E185:E189)</f>
        <v>162354</v>
      </c>
    </row>
    <row r="191" spans="1:5" s="190" customFormat="1">
      <c r="A191" s="250"/>
      <c r="B191" s="250"/>
      <c r="C191" s="260"/>
      <c r="D191" s="260"/>
      <c r="E191" s="261"/>
    </row>
    <row r="192" spans="1:5" s="190" customFormat="1">
      <c r="A192" s="250"/>
      <c r="B192" s="250"/>
      <c r="C192" s="260"/>
      <c r="D192" s="260"/>
      <c r="E192" s="261"/>
    </row>
    <row r="193" spans="1:5" s="190" customFormat="1">
      <c r="A193" s="250"/>
      <c r="B193" s="268" t="s">
        <v>573</v>
      </c>
      <c r="C193" s="260"/>
      <c r="D193" s="260"/>
      <c r="E193" s="261"/>
    </row>
    <row r="194" spans="1:5">
      <c r="A194" s="239"/>
      <c r="B194" s="245">
        <v>1</v>
      </c>
      <c r="C194" s="245" t="s">
        <v>579</v>
      </c>
      <c r="D194" s="288"/>
      <c r="E194" s="249">
        <v>34853</v>
      </c>
    </row>
    <row r="195" spans="1:5">
      <c r="A195" s="239"/>
      <c r="B195" s="245">
        <v>2</v>
      </c>
      <c r="C195" s="245" t="s">
        <v>576</v>
      </c>
      <c r="D195" s="288"/>
      <c r="E195" s="249">
        <v>53853.54</v>
      </c>
    </row>
    <row r="196" spans="1:5">
      <c r="A196" s="239"/>
      <c r="B196" s="245">
        <v>3</v>
      </c>
      <c r="C196" s="245" t="s">
        <v>581</v>
      </c>
      <c r="D196" s="288"/>
      <c r="E196" s="249">
        <f>4106+17857</f>
        <v>21963</v>
      </c>
    </row>
    <row r="197" spans="1:5">
      <c r="A197" s="239"/>
      <c r="B197" s="245">
        <v>4</v>
      </c>
      <c r="C197" s="245" t="s">
        <v>590</v>
      </c>
      <c r="D197" s="288"/>
      <c r="E197" s="249">
        <v>96498.86</v>
      </c>
    </row>
    <row r="198" spans="1:5">
      <c r="A198" s="239"/>
      <c r="B198" s="369"/>
      <c r="C198" s="388" t="s">
        <v>580</v>
      </c>
      <c r="D198" s="358"/>
      <c r="E198" s="387">
        <f>SUM(E194:E197)</f>
        <v>207168.40000000002</v>
      </c>
    </row>
    <row r="199" spans="1:5">
      <c r="A199" s="239"/>
      <c r="B199" s="250"/>
      <c r="C199" s="239"/>
      <c r="D199" s="287"/>
      <c r="E199" s="261"/>
    </row>
    <row r="200" spans="1:5">
      <c r="A200" s="242" t="s">
        <v>484</v>
      </c>
      <c r="B200" s="250"/>
      <c r="C200" s="247"/>
      <c r="D200" s="247"/>
      <c r="E200" s="389" t="s">
        <v>583</v>
      </c>
    </row>
    <row r="201" spans="1:5">
      <c r="A201" s="239"/>
      <c r="B201" s="245">
        <v>1</v>
      </c>
      <c r="C201" s="247" t="s">
        <v>485</v>
      </c>
      <c r="D201" s="247"/>
      <c r="E201" s="246">
        <v>261700</v>
      </c>
    </row>
    <row r="202" spans="1:5">
      <c r="A202" s="239"/>
      <c r="B202" s="390">
        <v>2</v>
      </c>
      <c r="C202" s="247" t="s">
        <v>486</v>
      </c>
      <c r="D202" s="247"/>
      <c r="E202" s="275">
        <v>36070</v>
      </c>
    </row>
    <row r="203" spans="1:5">
      <c r="A203" s="239"/>
      <c r="B203" s="390">
        <v>3</v>
      </c>
      <c r="C203" s="247" t="s">
        <v>487</v>
      </c>
      <c r="D203" s="247"/>
      <c r="E203" s="246">
        <v>3184</v>
      </c>
    </row>
    <row r="204" spans="1:5">
      <c r="A204" s="239"/>
      <c r="B204" s="384"/>
      <c r="C204" s="384" t="s">
        <v>584</v>
      </c>
      <c r="D204" s="384"/>
      <c r="E204" s="249">
        <f>SUM(E201:E203)</f>
        <v>300954</v>
      </c>
    </row>
    <row r="205" spans="1:5" s="190" customFormat="1">
      <c r="A205" s="250"/>
      <c r="B205" s="272"/>
      <c r="C205" s="277"/>
      <c r="D205" s="277"/>
      <c r="E205" s="261"/>
    </row>
    <row r="206" spans="1:5" s="190" customFormat="1">
      <c r="A206" s="250"/>
      <c r="B206" s="272"/>
      <c r="C206" s="277"/>
      <c r="D206" s="277"/>
      <c r="E206" s="261"/>
    </row>
    <row r="207" spans="1:5">
      <c r="A207" s="239"/>
      <c r="B207" s="369"/>
      <c r="C207" s="383" t="s">
        <v>488</v>
      </c>
      <c r="D207" s="383"/>
      <c r="E207" s="249">
        <f>E175+E179+E190+E198+E204</f>
        <v>2659932.77</v>
      </c>
    </row>
    <row r="208" spans="1:5">
      <c r="A208" s="239"/>
      <c r="B208" s="239"/>
      <c r="D208" s="239"/>
      <c r="E208" s="239"/>
    </row>
    <row r="209" spans="1:5">
      <c r="A209" s="242" t="s">
        <v>593</v>
      </c>
      <c r="B209" s="239"/>
      <c r="C209" s="239"/>
      <c r="E209" s="239"/>
    </row>
    <row r="210" spans="1:5">
      <c r="A210" s="239"/>
      <c r="B210" s="239"/>
      <c r="C210" s="247"/>
      <c r="D210" s="239"/>
      <c r="E210" s="239" t="s">
        <v>489</v>
      </c>
    </row>
    <row r="211" spans="1:5">
      <c r="A211" s="239"/>
      <c r="B211" s="245">
        <v>1</v>
      </c>
      <c r="C211" s="247" t="s">
        <v>490</v>
      </c>
      <c r="D211" s="247"/>
      <c r="E211" s="289">
        <f>E168</f>
        <v>2917556</v>
      </c>
    </row>
    <row r="212" spans="1:5">
      <c r="A212" s="239"/>
      <c r="B212" s="245">
        <v>2</v>
      </c>
      <c r="C212" s="276" t="s">
        <v>491</v>
      </c>
      <c r="D212" s="247"/>
      <c r="E212" s="246">
        <f>E207</f>
        <v>2659932.77</v>
      </c>
    </row>
    <row r="213" spans="1:5">
      <c r="A213" s="239"/>
      <c r="B213" s="245">
        <v>3</v>
      </c>
      <c r="C213" s="276" t="s">
        <v>492</v>
      </c>
      <c r="D213" s="288"/>
      <c r="E213" s="246">
        <f>E211-E212</f>
        <v>257623.22999999998</v>
      </c>
    </row>
    <row r="214" spans="1:5">
      <c r="A214" s="239"/>
      <c r="B214" s="245">
        <v>4</v>
      </c>
      <c r="C214" s="276" t="s">
        <v>493</v>
      </c>
      <c r="D214" s="276"/>
      <c r="E214" s="275">
        <f>E196</f>
        <v>21963</v>
      </c>
    </row>
    <row r="215" spans="1:5">
      <c r="A215" s="239"/>
      <c r="B215" s="245">
        <v>5</v>
      </c>
      <c r="C215" s="276" t="s">
        <v>494</v>
      </c>
      <c r="D215" s="276"/>
      <c r="E215" s="275">
        <v>-2523103</v>
      </c>
    </row>
    <row r="216" spans="1:5">
      <c r="A216" s="239"/>
      <c r="B216" s="245">
        <v>6</v>
      </c>
      <c r="C216" s="247" t="s">
        <v>495</v>
      </c>
      <c r="D216" s="276"/>
      <c r="E216" s="275">
        <f>E213+E214+E215</f>
        <v>-2243516.77</v>
      </c>
    </row>
    <row r="217" spans="1:5">
      <c r="A217" s="239"/>
      <c r="B217" s="245">
        <v>7</v>
      </c>
      <c r="C217" s="270" t="s">
        <v>496</v>
      </c>
      <c r="D217" s="247"/>
      <c r="E217" s="249">
        <v>0</v>
      </c>
    </row>
    <row r="218" spans="1:5">
      <c r="A218" s="239"/>
      <c r="B218" s="245">
        <v>8</v>
      </c>
      <c r="C218" s="369" t="s">
        <v>497</v>
      </c>
      <c r="D218" s="388"/>
      <c r="E218" s="267">
        <f>E215+E213</f>
        <v>-2265479.77</v>
      </c>
    </row>
    <row r="219" spans="1:5" ht="15.75">
      <c r="A219" s="239"/>
      <c r="B219" s="239"/>
      <c r="C219" s="162"/>
      <c r="D219" s="239"/>
      <c r="E219" s="239"/>
    </row>
    <row r="220" spans="1:5">
      <c r="A220" s="239"/>
      <c r="B220" s="239"/>
    </row>
    <row r="221" spans="1:5">
      <c r="A221" s="240" t="s">
        <v>498</v>
      </c>
      <c r="B221" t="s">
        <v>596</v>
      </c>
    </row>
    <row r="222" spans="1:5">
      <c r="A222" t="s">
        <v>587</v>
      </c>
    </row>
    <row r="223" spans="1:5">
      <c r="A223" t="s">
        <v>597</v>
      </c>
    </row>
    <row r="224" spans="1:5">
      <c r="A224" t="s">
        <v>591</v>
      </c>
    </row>
    <row r="227" spans="3:5">
      <c r="C227" s="443" t="s">
        <v>137</v>
      </c>
      <c r="D227" s="443"/>
      <c r="E227" s="443"/>
    </row>
    <row r="228" spans="3:5">
      <c r="C228" s="240"/>
      <c r="D228" s="308"/>
      <c r="E228" s="308"/>
    </row>
    <row r="229" spans="3:5">
      <c r="C229" s="443" t="s">
        <v>138</v>
      </c>
      <c r="D229" s="443"/>
      <c r="E229" s="443"/>
    </row>
  </sheetData>
  <mergeCells count="4">
    <mergeCell ref="A2:C2"/>
    <mergeCell ref="A4:E4"/>
    <mergeCell ref="C227:E227"/>
    <mergeCell ref="C229:E22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Kapaku 17</vt:lpstr>
      <vt:lpstr>Bilanc 17 Xherdo</vt:lpstr>
      <vt:lpstr>PASH 17 Xherdo</vt:lpstr>
      <vt:lpstr>Cash flow 17 Xherdo</vt:lpstr>
      <vt:lpstr>Kapital e veta 17 Xherdo</vt:lpstr>
      <vt:lpstr>Amz 17 Xherdo</vt:lpstr>
      <vt:lpstr>Banka-Arka 17 Xherdo</vt:lpstr>
      <vt:lpstr>Mj Transp 17 Xherdo</vt:lpstr>
      <vt:lpstr>Aktive AFGJ 17 Xherdo</vt:lpstr>
      <vt:lpstr>Pasqyra 2 Xherdo 17</vt:lpstr>
      <vt:lpstr>Pasqyra 3 xherdo 17</vt:lpstr>
      <vt:lpstr>Shenime Shjeguese 17 Xherdo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2018-06-25T09:35:55Z</dcterms:modified>
</cp:coreProperties>
</file>