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5330" windowHeight="4500" tabRatio="810" activeTab="2"/>
  </bookViews>
  <sheets>
    <sheet name="Kop." sheetId="1" r:id="rId1"/>
    <sheet name="Aktivet" sheetId="4" r:id="rId2"/>
    <sheet name="Pasivet" sheetId="14" r:id="rId3"/>
    <sheet name="pash" sheetId="15" r:id="rId4"/>
    <sheet name="C_Flow" sheetId="24" r:id="rId5"/>
    <sheet name="Kapitali " sheetId="20" r:id="rId6"/>
    <sheet name="Pasqyra 1 &amp; 2" sheetId="31" r:id="rId7"/>
    <sheet name="Pasqyra 3" sheetId="32" r:id="rId8"/>
    <sheet name="AAGJ" sheetId="22" r:id="rId9"/>
    <sheet name="amortiz" sheetId="30" r:id="rId10"/>
    <sheet name="Tfitimi" sheetId="29" r:id="rId11"/>
    <sheet name="inventar" sheetId="23" r:id="rId12"/>
    <sheet name="mj transp" sheetId="33" r:id="rId13"/>
    <sheet name="bankat" sheetId="34" r:id="rId14"/>
  </sheets>
  <calcPr calcId="124519"/>
</workbook>
</file>

<file path=xl/calcChain.xml><?xml version="1.0" encoding="utf-8"?>
<calcChain xmlns="http://schemas.openxmlformats.org/spreadsheetml/2006/main">
  <c r="D4" i="29"/>
  <c r="D53" i="4"/>
  <c r="F12"/>
  <c r="F24"/>
  <c r="E10" i="22"/>
  <c r="E24"/>
  <c r="G12"/>
  <c r="F35"/>
  <c r="F36"/>
  <c r="F37"/>
  <c r="F38"/>
  <c r="F39"/>
  <c r="F40"/>
  <c r="F34"/>
  <c r="E35"/>
  <c r="E36"/>
  <c r="E37"/>
  <c r="E38"/>
  <c r="E39"/>
  <c r="E40"/>
  <c r="E34"/>
  <c r="G8"/>
  <c r="G10"/>
  <c r="G7"/>
  <c r="I67" i="31"/>
  <c r="I70"/>
  <c r="I68"/>
  <c r="I82"/>
  <c r="I54"/>
  <c r="I73"/>
  <c r="I74"/>
  <c r="I24"/>
  <c r="J24"/>
  <c r="I10"/>
  <c r="I8" s="1"/>
  <c r="J8"/>
  <c r="D40" i="22" l="1"/>
  <c r="D39"/>
  <c r="D37"/>
  <c r="D36"/>
  <c r="D35"/>
  <c r="D34"/>
  <c r="F27"/>
  <c r="E27"/>
  <c r="G20"/>
  <c r="G27" s="1"/>
  <c r="F13"/>
  <c r="I90" i="31" s="1"/>
  <c r="I91" s="1"/>
  <c r="D13" i="22"/>
  <c r="G11"/>
  <c r="G19" i="20"/>
  <c r="C18" i="24"/>
  <c r="C22" s="1"/>
  <c r="D13" i="15"/>
  <c r="D20"/>
  <c r="D8"/>
  <c r="D5"/>
  <c r="D6"/>
  <c r="D40" i="4"/>
  <c r="D41"/>
  <c r="D39"/>
  <c r="D14" i="14"/>
  <c r="D5" i="4"/>
  <c r="D38"/>
  <c r="G23" i="20"/>
  <c r="F23"/>
  <c r="E23"/>
  <c r="D23"/>
  <c r="C23"/>
  <c r="H22"/>
  <c r="H21"/>
  <c r="H20"/>
  <c r="H19"/>
  <c r="H23" s="1"/>
  <c r="C9" i="24"/>
  <c r="C13"/>
  <c r="C29"/>
  <c r="C32"/>
  <c r="E41" i="22" l="1"/>
  <c r="F41"/>
  <c r="G36"/>
  <c r="G39"/>
  <c r="G35"/>
  <c r="G34"/>
  <c r="G37"/>
  <c r="G40"/>
  <c r="D27"/>
  <c r="D38"/>
  <c r="G38" s="1"/>
  <c r="D41"/>
  <c r="G13"/>
  <c r="E13"/>
  <c r="I88" i="31" s="1"/>
  <c r="I89" s="1"/>
  <c r="G41" i="22" l="1"/>
  <c r="E45" i="14"/>
  <c r="E31"/>
  <c r="E26"/>
  <c r="E17"/>
  <c r="E10"/>
  <c r="E20" s="1"/>
  <c r="E43" i="4"/>
  <c r="E52" s="1"/>
  <c r="E24"/>
  <c r="E16"/>
  <c r="E28" s="1"/>
  <c r="K53" i="32"/>
  <c r="K13"/>
  <c r="K17"/>
  <c r="K26"/>
  <c r="K31"/>
  <c r="K43"/>
  <c r="K44" s="1"/>
  <c r="I59" i="31"/>
  <c r="I53"/>
  <c r="I79"/>
  <c r="H6" i="20"/>
  <c r="D13"/>
  <c r="E13"/>
  <c r="F13"/>
  <c r="G13"/>
  <c r="H13"/>
  <c r="C13"/>
  <c r="D18"/>
  <c r="E18"/>
  <c r="F18"/>
  <c r="G18"/>
  <c r="C18"/>
  <c r="D18" i="15"/>
  <c r="D23" s="1"/>
  <c r="D9"/>
  <c r="D14" s="1"/>
  <c r="D15" s="1"/>
  <c r="D26" i="14"/>
  <c r="D31" s="1"/>
  <c r="D17"/>
  <c r="D10"/>
  <c r="D45"/>
  <c r="D43" i="4"/>
  <c r="D52" s="1"/>
  <c r="D16"/>
  <c r="C10" i="24" s="1"/>
  <c r="D24" i="4"/>
  <c r="C11" i="24" s="1"/>
  <c r="H14" i="30"/>
  <c r="H12"/>
  <c r="H8"/>
  <c r="H6"/>
  <c r="H17"/>
  <c r="E13"/>
  <c r="C13"/>
  <c r="C15" s="1"/>
  <c r="C18" s="1"/>
  <c r="H13"/>
  <c r="E7"/>
  <c r="H7"/>
  <c r="G9"/>
  <c r="G15"/>
  <c r="G18"/>
  <c r="F9"/>
  <c r="F15"/>
  <c r="F18"/>
  <c r="E9"/>
  <c r="E15"/>
  <c r="E18"/>
  <c r="D9"/>
  <c r="D15"/>
  <c r="D18"/>
  <c r="C9"/>
  <c r="B9"/>
  <c r="B15"/>
  <c r="B18"/>
  <c r="G17"/>
  <c r="F17"/>
  <c r="E17"/>
  <c r="D17"/>
  <c r="C17"/>
  <c r="B17"/>
  <c r="D5" i="29"/>
  <c r="D9" s="1"/>
  <c r="D10" s="1"/>
  <c r="D11" s="1"/>
  <c r="H7" i="20"/>
  <c r="H8"/>
  <c r="H9"/>
  <c r="H10"/>
  <c r="H11"/>
  <c r="H12"/>
  <c r="H14"/>
  <c r="H15"/>
  <c r="H16"/>
  <c r="H17"/>
  <c r="H15" i="30"/>
  <c r="H9"/>
  <c r="H18"/>
  <c r="D24" i="15" l="1"/>
  <c r="C7" i="24" s="1"/>
  <c r="D20" i="14"/>
  <c r="D32" s="1"/>
  <c r="E32"/>
  <c r="D28" i="4"/>
  <c r="E53"/>
  <c r="I63" i="31"/>
  <c r="I84" s="1"/>
  <c r="H18" i="20"/>
  <c r="D26" i="15" l="1"/>
  <c r="D47" i="14"/>
  <c r="D55" i="4" s="1"/>
  <c r="C12" i="24"/>
  <c r="C14" s="1"/>
  <c r="C31" s="1"/>
  <c r="C33" s="1"/>
  <c r="E47" i="14"/>
</calcChain>
</file>

<file path=xl/sharedStrings.xml><?xml version="1.0" encoding="utf-8"?>
<sst xmlns="http://schemas.openxmlformats.org/spreadsheetml/2006/main" count="644" uniqueCount="412">
  <si>
    <t>ROJE E SIGURISE CIVILE</t>
  </si>
  <si>
    <t>Mirembajtje dhe riparime</t>
  </si>
  <si>
    <t xml:space="preserve"> Totali 1</t>
  </si>
  <si>
    <t xml:space="preserve"> Totali 2</t>
  </si>
  <si>
    <t xml:space="preserve"> Totali 3</t>
  </si>
  <si>
    <t>TOTALI I DETYRIMEVE AFATSHKURTRA (I)</t>
  </si>
  <si>
    <t>TOTALI I DETYRIMEVE AFATGJATA (II)</t>
  </si>
  <si>
    <t>TOTALI I KAPITALI     ( III )</t>
  </si>
  <si>
    <t>TOTALI I AKTIVEVE AFATSHKURTRA (I)</t>
  </si>
  <si>
    <t>TOTALI I AKTIVEVE AFATGJATA (II)</t>
  </si>
  <si>
    <t xml:space="preserve">      Pagat e personelit</t>
  </si>
  <si>
    <t xml:space="preserve">     Kuota sig.shoq.e perkrah.shoq.</t>
  </si>
  <si>
    <t xml:space="preserve"> Emertimi dhe Forma ligjore:</t>
  </si>
  <si>
    <t xml:space="preserve"> NIPT:</t>
  </si>
  <si>
    <t xml:space="preserve"> Adresa e Selise:</t>
  </si>
  <si>
    <t xml:space="preserve"> Data e krijimit:</t>
  </si>
  <si>
    <t xml:space="preserve"> Nr. i Regjistrit Tregtar:</t>
  </si>
  <si>
    <t xml:space="preserve"> Veprimtaria  Kryesore:</t>
  </si>
  <si>
    <t xml:space="preserve"> Pasqyra Financiare jane individuale</t>
  </si>
  <si>
    <t xml:space="preserve"> Pasqyra Financiare jane te konsoliduara</t>
  </si>
  <si>
    <t xml:space="preserve"> Pasqyra Financiare jane te shprehura ne</t>
  </si>
  <si>
    <t xml:space="preserve"> Pasqyra Financiare jane te rumbullakosura ne</t>
  </si>
  <si>
    <t xml:space="preserve"> Periudha  Kontabel e Pasqyrave Financiare</t>
  </si>
  <si>
    <t xml:space="preserve"> Data  e  mbylljes se Pasqyrave Financiare</t>
  </si>
  <si>
    <t>Kapitali I Paguar</t>
  </si>
  <si>
    <t>Nr</t>
  </si>
  <si>
    <t>I</t>
  </si>
  <si>
    <t>II</t>
  </si>
  <si>
    <t>Shenime</t>
  </si>
  <si>
    <t>Aktivet  monetare</t>
  </si>
  <si>
    <t>Inventari</t>
  </si>
  <si>
    <t>Parapagime dhe shpenzime te shtyra</t>
  </si>
  <si>
    <t>Investimet  financiare afatgjata</t>
  </si>
  <si>
    <t>Aktive afatgjata materiale</t>
  </si>
  <si>
    <t>Kapitali aksioner i pa paguar</t>
  </si>
  <si>
    <t>Aktive te tjera afatgjata</t>
  </si>
  <si>
    <t>Derivativet</t>
  </si>
  <si>
    <t>Huat  dhe  parapagimet</t>
  </si>
  <si>
    <t>Grantet dhe te ardhurat e shtyra</t>
  </si>
  <si>
    <t>Huat  afatgjata</t>
  </si>
  <si>
    <t>Huamarje te tjera afatgjata</t>
  </si>
  <si>
    <t>Provizionet afatgjata</t>
  </si>
  <si>
    <t>III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</si>
  <si>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</si>
  <si>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</si>
  <si>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</si>
  <si>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</si>
  <si>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</si>
  <si>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</si>
  <si>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</si>
  <si>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Fitimi (Humbja) e vitit financiar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</si>
  <si>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</si>
  <si>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</si>
  <si>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</si>
  <si>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</si>
  <si>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</si>
  <si>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</si>
  <si>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</si>
  <si>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</si>
  <si>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</si>
  <si>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</si>
  <si>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</si>
  <si>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</si>
  <si>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</si>
  <si>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</si>
  <si>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</si>
  <si>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</si>
  <si>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</si>
  <si>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</si>
  <si>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Fluksi i parave nga veprimtaria e shfrytezimit</t>
  </si>
  <si>
    <t xml:space="preserve">(  Ne zbarim te Standartit Kombetar te Kontabilitetit Nr.2 dhe </t>
  </si>
  <si>
    <t>Ligjit Nr. 9228 Date 29.04.2004     Per Kontabilitetin dhe Pasqyrat Financiare  )</t>
  </si>
  <si>
    <t>Fluksi monetar nga veprimtarite investuese</t>
  </si>
  <si>
    <t>Blerja e njesisese kontrolluar X minus parate e Arketuara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</si>
  <si>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</si>
  <si>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</si>
  <si>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</si>
  <si>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</si>
  <si>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</si>
  <si>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Pagesat e detyrimive te qerase financiare</t>
  </si>
  <si>
    <t>Dividente te paguar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</si>
  <si>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</si>
  <si>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</si>
  <si>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</si>
  <si>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</si>
  <si>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Rregullime per :</t>
  </si>
  <si>
    <t>MM neto nga aktivitetet e shfrytezimit</t>
  </si>
  <si>
    <t>MM neto e perdorur ne veprimtarite Financiare</t>
  </si>
  <si>
    <t>Njesite ose aksionet e thesarit (Negative)</t>
  </si>
  <si>
    <t>Materialet e konsumuara</t>
  </si>
  <si>
    <t>Kosto e punes</t>
  </si>
  <si>
    <t>Amortizimet dhe zhvleresimet</t>
  </si>
  <si>
    <t>Shpenzime te tjera</t>
  </si>
  <si>
    <t>Fitimi (humbja) nga veprimtarite e kryesore (1+2+/-3-8)</t>
  </si>
  <si>
    <t>Te ardhurat dhe shpenzimet financiare nga pjesemarrjet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</si>
  <si>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</si>
  <si>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</si>
  <si>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</si>
  <si>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</si>
  <si>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</si>
  <si>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Derivative dhe aktive te mbajtura per tregtim</t>
  </si>
  <si>
    <t>Aktive te tjera financiare afatshkurtra</t>
  </si>
  <si>
    <t>Provizionet afatshkurtra</t>
  </si>
  <si>
    <t>Ndrysh.ne invent.prod.gatshme e prodhimit ne proces</t>
  </si>
  <si>
    <t>A</t>
  </si>
  <si>
    <t>B</t>
  </si>
  <si>
    <t>Aksione te thesari te riblera</t>
  </si>
  <si>
    <t>- Derivativet</t>
  </si>
  <si>
    <t>- Aktivet e mbajtura per tregtim</t>
  </si>
  <si>
    <t>- Makineri dhe paisje</t>
  </si>
  <si>
    <t>Mjete transporti</t>
  </si>
  <si>
    <t>Pajisje informatike</t>
  </si>
  <si>
    <t>DETYRIMET AFATSHKURTRA</t>
  </si>
  <si>
    <t>DETYRIMET AFATGJATA</t>
  </si>
  <si>
    <t>TOTALI I DETYRIMEVE     ( I+II )</t>
  </si>
  <si>
    <t>(i)</t>
  </si>
  <si>
    <t>(ii)</t>
  </si>
  <si>
    <t>(iii)</t>
  </si>
  <si>
    <t>(iv)</t>
  </si>
  <si>
    <t>(v)</t>
  </si>
  <si>
    <t>(vi)</t>
  </si>
  <si>
    <t>AKTIVI</t>
  </si>
  <si>
    <t>PASIVI</t>
  </si>
  <si>
    <t>AKTIVET AFATSHKURTRA</t>
  </si>
  <si>
    <t>AKTIVET AFATGJATA</t>
  </si>
  <si>
    <t>Aktivet biologjike afatgjata</t>
  </si>
  <si>
    <t>Aktivet afatgjata jo materiale</t>
  </si>
  <si>
    <t>Aktivet biologjike afatshkurtra</t>
  </si>
  <si>
    <t>Aktivet afatshkurtra te mbajtura per rishitje</t>
  </si>
  <si>
    <t>TOTALI I AKTIVEVE   ( I + II )</t>
  </si>
  <si>
    <t>- Llogari / Kerkesa te arketueshme</t>
  </si>
  <si>
    <t>- Llogari / Kerkesa te tjera te arketueshme</t>
  </si>
  <si>
    <t>- Instrumenta te tjera borxhi</t>
  </si>
  <si>
    <t>- Instrumenta te tjera financiare</t>
  </si>
  <si>
    <t>- Lendet e para</t>
  </si>
  <si>
    <t>- Inventari Imet</t>
  </si>
  <si>
    <t>- Prodhim ne proces</t>
  </si>
  <si>
    <t>- Produkte te gatshme</t>
  </si>
  <si>
    <t>- Mallra per rishitje</t>
  </si>
  <si>
    <t>- Parapagesa per furnizime</t>
  </si>
  <si>
    <t>- Toka</t>
  </si>
  <si>
    <t>- Ndertesa</t>
  </si>
  <si>
    <t>Huamarrjet</t>
  </si>
  <si>
    <t>TOTALI I PASIVIT   ( I + II + III )</t>
  </si>
  <si>
    <t>Fitimet e pashperndara</t>
  </si>
  <si>
    <t>- Huate dhe obligacionet afatshkurtra</t>
  </si>
  <si>
    <t>- Kthimet/ripagesat e huave afatgjata</t>
  </si>
  <si>
    <t>- Bono te konvertueshme</t>
  </si>
  <si>
    <t>- Te pagueshme ndaj furnitoreve</t>
  </si>
  <si>
    <t>- Te pagueshme ndaj punonjesve</t>
  </si>
  <si>
    <t>- Detyrimet tatimore</t>
  </si>
  <si>
    <t>- Hua te tjera</t>
  </si>
  <si>
    <t>- Parapagimet e arketuara</t>
  </si>
  <si>
    <t>- Te drejtat dhe detyrimet ndaj ortakeve dhe aksionereve</t>
  </si>
  <si>
    <t>- Te ardh.e shpenz. financ.nga inves.te tjera financ.afatgjata</t>
  </si>
  <si>
    <t>- Te ardhurat dhe shpenzimet nga interesat</t>
  </si>
  <si>
    <t>- Fitimet (Humbjet) nga kursi kembimit</t>
  </si>
  <si>
    <t>- Te ardhura dhe shpenzime te tjera financiare</t>
  </si>
  <si>
    <t>Totali shpenzimeve  ( shumat  4 - 7 )</t>
  </si>
  <si>
    <t>PO</t>
  </si>
  <si>
    <t>JO</t>
  </si>
  <si>
    <t>LEK</t>
  </si>
  <si>
    <t>0 LEK</t>
  </si>
  <si>
    <t>PASQYRAT  FINANCIARE</t>
  </si>
  <si>
    <t>Pozicioni me 31 dhjetor 2008</t>
  </si>
  <si>
    <t>Te ardhura nga huamarrje afatgjata( interesat)</t>
  </si>
  <si>
    <t>(+)Amortizimin</t>
  </si>
  <si>
    <t>(-)Blerja e aktiveve afatgjata materiale (vlera bruto)</t>
  </si>
  <si>
    <t>Totali 1</t>
  </si>
  <si>
    <t>Totali 2</t>
  </si>
  <si>
    <t>Totali 3</t>
  </si>
  <si>
    <t>Totali 4</t>
  </si>
  <si>
    <t>Pjesmarrje te tjera ne njesi te kontrolluara (vetem ne PF)</t>
  </si>
  <si>
    <t>Aksione dhe investime te tjera ne pjesmarrje</t>
  </si>
  <si>
    <t>Aksione dhe letra te tjera me vlere</t>
  </si>
  <si>
    <t>Llogari/Kerkesa te arketueshme afatgjata</t>
  </si>
  <si>
    <t>- Aktive te tjera afatgjata materiale</t>
  </si>
  <si>
    <t>Emri I mire</t>
  </si>
  <si>
    <t>Shpenzimet e zhvillimit</t>
  </si>
  <si>
    <t>Aktive te tjera afatgjata jomateriale</t>
  </si>
  <si>
    <t xml:space="preserve">KAPITALI </t>
  </si>
  <si>
    <t>- Hua,bono dhe detyrime nga qeraja financiare</t>
  </si>
  <si>
    <t>(  Metoda Indirekte  )</t>
  </si>
  <si>
    <t>Fitimi para tatimit</t>
  </si>
  <si>
    <t>(-)Tatimi mbi fitimin I vitit</t>
  </si>
  <si>
    <t>Rritja(+) / Renia (-) neto e mjeteve monetare (1+2+3)</t>
  </si>
  <si>
    <t>( Pasqyre e pakonsoliduar  )</t>
  </si>
  <si>
    <t>PELIKAN SECURITY SH.R.S.F</t>
  </si>
  <si>
    <t>K11423005T</t>
  </si>
  <si>
    <t>Rr Barrikadave, Pallati 136</t>
  </si>
  <si>
    <t>TIRANE, SHQIPERI</t>
  </si>
  <si>
    <t>17 SHTATOR 2001</t>
  </si>
  <si>
    <t>Pozicioni me 31 dhjetor 2009</t>
  </si>
  <si>
    <t>Vlera</t>
  </si>
  <si>
    <t>Fitimi Bruto</t>
  </si>
  <si>
    <t>Shpenzime te Panjohura</t>
  </si>
  <si>
    <t>Gjoba dhe demshperblime</t>
  </si>
  <si>
    <t>Fitimi Para Tatimit (1 + 2)</t>
  </si>
  <si>
    <t>Tatim Fitimi (10%) (3 x 10%)</t>
  </si>
  <si>
    <t>Fitimi Pas Tatimit (1 - 4)</t>
  </si>
  <si>
    <t>Shpenzim pritje percjellje</t>
  </si>
  <si>
    <t>Toka</t>
  </si>
  <si>
    <t>Ndertime</t>
  </si>
  <si>
    <t>(+)Pakesim / (-) Rritje i kerkesave per arketim</t>
  </si>
  <si>
    <t>(-)Rritja / (+) Pakesim i inventarit</t>
  </si>
  <si>
    <t>(+)Rritje / (-) Pakesim i detyrimeve te pagueshme</t>
  </si>
  <si>
    <t>PELIKAN SECURITY</t>
  </si>
  <si>
    <t>Amortizimi</t>
  </si>
  <si>
    <t>Gjendja e Aktiveve Afatgjata Materiale ne date 31.12.2009</t>
  </si>
  <si>
    <t>Instalime teknike Makineri Pajisje</t>
  </si>
  <si>
    <t>Totali</t>
  </si>
  <si>
    <t>Aktive te Trupezuara</t>
  </si>
  <si>
    <t>Gjendje 31.12.2008</t>
  </si>
  <si>
    <t xml:space="preserve">Shtesa </t>
  </si>
  <si>
    <t>Pakesime</t>
  </si>
  <si>
    <t>Gjendje 31.12.2009</t>
  </si>
  <si>
    <t>Gjendje ne 31.12.2008</t>
  </si>
  <si>
    <t>Shtesa llogaritur</t>
  </si>
  <si>
    <t>Gjendje ne 31.12.2009</t>
  </si>
  <si>
    <t>Vlera neto 31.12.2008</t>
  </si>
  <si>
    <t>Vlera neto 31.12.2009</t>
  </si>
  <si>
    <t xml:space="preserve">Mobilje dhe Pajisje zyre </t>
  </si>
  <si>
    <t>Toka , terrene, troje</t>
  </si>
  <si>
    <t>Ndertim. Instalime pergjithsh.</t>
  </si>
  <si>
    <t>Administratori</t>
  </si>
  <si>
    <t>VITI 2010</t>
  </si>
  <si>
    <t>31.12.2010</t>
  </si>
  <si>
    <t>Te tjera</t>
  </si>
  <si>
    <t>- Aktive te tjera afatgjata ne proces</t>
  </si>
  <si>
    <t>Pozicioni me 31 dhjetor 2010</t>
  </si>
  <si>
    <t>Viti 2010</t>
  </si>
  <si>
    <t>Llogaritjet per Tatim Fitimi 2010</t>
  </si>
  <si>
    <t>Aktivet Afatgjata Materiale  me vlere fillestare   2010</t>
  </si>
  <si>
    <t>Sasia</t>
  </si>
  <si>
    <t>Gjendje</t>
  </si>
  <si>
    <t>Shtesa</t>
  </si>
  <si>
    <t>Makineri,paisje</t>
  </si>
  <si>
    <t xml:space="preserve">             TOTALI</t>
  </si>
  <si>
    <t>Amortizimi A.A.Materiale   2010</t>
  </si>
  <si>
    <t>Vlera Kontabel Neto e A.A.Materiale  2010</t>
  </si>
  <si>
    <t>Biologjike</t>
  </si>
  <si>
    <t>Ne proces</t>
  </si>
  <si>
    <t>01.01.2010</t>
  </si>
  <si>
    <t>Pasqyre Nr.1</t>
  </si>
  <si>
    <t>Në ooo/Lekë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</si>
  <si>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</si>
  <si>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</si>
  <si>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</si>
  <si>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</si>
  <si>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</si>
  <si>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</si>
  <si>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</si>
  <si>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</si>
  <si>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</si>
  <si>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</si>
  <si>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</si>
  <si>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</si>
  <si>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</si>
  <si>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</si>
  <si>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</si>
  <si>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</si>
  <si>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</si>
  <si>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</si>
  <si>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</si>
  <si>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</si>
  <si>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</si>
  <si>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</si>
  <si>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</si>
  <si>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</si>
  <si>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</si>
  <si>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</si>
  <si>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</si>
  <si>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</si>
  <si>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</si>
  <si>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</si>
  <si>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</si>
  <si>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</si>
  <si>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</si>
  <si>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</si>
  <si>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</si>
  <si>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</si>
  <si>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</si>
  <si>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</si>
  <si>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</si>
  <si>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</si>
  <si>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</si>
  <si>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</si>
  <si>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</si>
  <si>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</si>
  <si>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</si>
  <si>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</si>
  <si>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</si>
  <si>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</si>
  <si>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</si>
  <si>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</si>
  <si>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</si>
  <si>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</si>
  <si>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</si>
  <si>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</si>
  <si>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</si>
  <si>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</si>
  <si>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</si>
  <si>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</si>
  <si>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</si>
  <si>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</si>
  <si>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</si>
  <si>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</si>
  <si>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</si>
  <si>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</si>
  <si>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</si>
  <si>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</si>
  <si>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</si>
  <si>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</si>
  <si>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</si>
  <si>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</si>
  <si>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</si>
  <si>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</si>
  <si>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</si>
  <si>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</si>
  <si>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</si>
  <si>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</si>
  <si>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</si>
  <si>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</si>
  <si>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</si>
  <si>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</si>
  <si>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</si>
  <si>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</si>
  <si>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</si>
  <si>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</si>
  <si>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</si>
  <si>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</si>
  <si>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</si>
  <si>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</si>
  <si>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</si>
  <si>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</si>
  <si>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</si>
  <si>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</si>
  <si>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</si>
  <si>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</si>
  <si>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</si>
  <si>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</si>
  <si>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</si>
  <si>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</si>
  <si>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</si>
  <si>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</si>
  <si>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</si>
  <si>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</si>
  <si>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</si>
  <si>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</si>
  <si>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</si>
  <si>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</si>
  <si>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</si>
  <si>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</si>
  <si>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</si>
  <si>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</si>
  <si>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</si>
  <si>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</si>
  <si>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</si>
  <si>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</si>
  <si>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</si>
  <si>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</si>
  <si>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</si>
  <si>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</si>
  <si>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</si>
  <si>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</si>
  <si>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</si>
  <si>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</si>
  <si>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</si>
  <si>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</si>
  <si>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</si>
  <si>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</si>
  <si>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</si>
  <si>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</si>
  <si>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</si>
  <si>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</si>
  <si>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</si>
  <si>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</si>
  <si>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</si>
  <si>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</si>
  <si>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</si>
  <si>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</si>
  <si>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</si>
  <si>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</si>
  <si>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</si>
  <si>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</si>
  <si>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</si>
  <si>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</si>
  <si>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</si>
  <si>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</si>
  <si>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</si>
  <si>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</si>
  <si>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</si>
  <si>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</si>
  <si>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</si>
  <si>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</si>
  <si>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</si>
  <si>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</si>
  <si>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</si>
  <si>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</si>
  <si>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</si>
  <si>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NIPT K11423005T</t>
  </si>
  <si>
    <r>
      <t xml:space="preserve"> </t>
    </r>
    <r>
      <rPr>
        <sz val="11"/>
        <rFont val="Times New Roman"/>
        <family val="1"/>
      </rPr>
      <t>Ndryshimet e gjëndjeve të Mallrave (+/-)</t>
    </r>
  </si>
  <si>
    <r>
      <t xml:space="preserve"> </t>
    </r>
    <r>
      <rPr>
        <sz val="11"/>
        <rFont val="Times New Roman"/>
        <family val="1"/>
      </rPr>
      <t>Pagat e personelit</t>
    </r>
  </si>
  <si>
    <t>VITI 2011</t>
  </si>
  <si>
    <t>01/01/2011 - 31/12/2011</t>
  </si>
  <si>
    <t>31.12.2011</t>
  </si>
  <si>
    <t>PASQYRA E BILANCIT (VITI 2011)</t>
  </si>
  <si>
    <t>PASQYRA E CASH-FLOW (VITI 2011)</t>
  </si>
  <si>
    <t>PASQYRA E NDRYSHIMIT TE KAPITALIT (VITI 2011)</t>
  </si>
  <si>
    <t>Pozicioni me 31 dhjetor 2011</t>
  </si>
  <si>
    <t>PASQYRA E TE ARDHURA DHE SHPENZIME (VITI 2011)</t>
  </si>
  <si>
    <t>Viti 2011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</si>
</sst>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0.0"/>
    <numFmt numFmtId="167" formatCode="#,##0_ ;[Red]\-#,##0\ "/>
    <numFmt numFmtId="168" formatCode="#,##0.00_ ;[Red]\-#,##0.00\ 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1"/>
      <name val="Times New Roman"/>
      <family val="1"/>
    </font>
    <font>
      <sz val="10"/>
      <name val="Arial CE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3" fillId="0" borderId="0"/>
    <xf numFmtId="0" fontId="23" fillId="0" borderId="0"/>
  </cellStyleXfs>
  <cellXfs count="347">
    <xf numFmtId="0" fontId="0" fillId="0" borderId="0" xfId="0"/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5" fillId="0" borderId="0" xfId="1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9" fillId="0" borderId="0" xfId="4" applyFont="1" applyFill="1" applyAlignment="1">
      <alignment vertical="center"/>
    </xf>
    <xf numFmtId="49" fontId="9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38" fontId="5" fillId="0" borderId="0" xfId="2" applyNumberFormat="1" applyFont="1" applyFill="1" applyAlignment="1">
      <alignment horizontal="right"/>
    </xf>
    <xf numFmtId="38" fontId="9" fillId="0" borderId="0" xfId="0" applyNumberFormat="1" applyFont="1" applyFill="1" applyAlignment="1">
      <alignment horizontal="right"/>
    </xf>
    <xf numFmtId="167" fontId="6" fillId="0" borderId="1" xfId="3" applyNumberFormat="1" applyFont="1" applyFill="1" applyBorder="1" applyAlignment="1">
      <alignment horizontal="right" vertical="center"/>
    </xf>
    <xf numFmtId="167" fontId="7" fillId="0" borderId="1" xfId="4" applyNumberFormat="1" applyFont="1" applyFill="1" applyBorder="1" applyAlignment="1">
      <alignment horizontal="right" vertical="center"/>
    </xf>
    <xf numFmtId="167" fontId="7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horizontal="right" vertical="center"/>
    </xf>
    <xf numFmtId="167" fontId="8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/>
    <xf numFmtId="167" fontId="6" fillId="0" borderId="1" xfId="0" applyNumberFormat="1" applyFont="1" applyBorder="1" applyAlignment="1">
      <alignment vertical="center"/>
    </xf>
    <xf numFmtId="167" fontId="7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67" fontId="7" fillId="0" borderId="1" xfId="3" applyNumberFormat="1" applyFont="1" applyFill="1" applyBorder="1" applyAlignment="1">
      <alignment horizontal="right" vertical="center"/>
    </xf>
    <xf numFmtId="167" fontId="7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1" fillId="0" borderId="0" xfId="2" applyFont="1" applyFill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8" fillId="0" borderId="1" xfId="0" applyNumberFormat="1" applyFont="1" applyFill="1" applyBorder="1" applyAlignment="1">
      <alignment horizontal="right" vertical="center"/>
    </xf>
    <xf numFmtId="38" fontId="8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horizontal="right" vertical="center"/>
    </xf>
    <xf numFmtId="38" fontId="7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8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right" vertical="center"/>
    </xf>
    <xf numFmtId="0" fontId="6" fillId="0" borderId="1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49" fontId="8" fillId="0" borderId="1" xfId="4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1" xfId="4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right" vertical="center"/>
    </xf>
    <xf numFmtId="49" fontId="8" fillId="0" borderId="1" xfId="3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6" fillId="0" borderId="0" xfId="2" applyFont="1" applyFill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vertical="center"/>
    </xf>
    <xf numFmtId="167" fontId="7" fillId="0" borderId="0" xfId="0" applyNumberFormat="1" applyFont="1" applyFill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7" fillId="0" borderId="0" xfId="0" applyNumberFormat="1" applyFont="1" applyFill="1" applyBorder="1"/>
    <xf numFmtId="0" fontId="7" fillId="0" borderId="0" xfId="0" applyFont="1" applyFill="1"/>
    <xf numFmtId="49" fontId="6" fillId="0" borderId="0" xfId="2" applyNumberFormat="1" applyFont="1" applyFill="1" applyAlignment="1">
      <alignment horizontal="center"/>
    </xf>
    <xf numFmtId="38" fontId="7" fillId="0" borderId="0" xfId="0" applyNumberFormat="1" applyFont="1" applyFill="1"/>
    <xf numFmtId="38" fontId="7" fillId="0" borderId="0" xfId="0" applyNumberFormat="1" applyFont="1" applyFill="1" applyAlignment="1">
      <alignment vertical="center"/>
    </xf>
    <xf numFmtId="38" fontId="13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  <xf numFmtId="38" fontId="13" fillId="0" borderId="1" xfId="0" applyNumberFormat="1" applyFont="1" applyFill="1" applyBorder="1" applyAlignment="1">
      <alignment horizontal="right" vertical="center"/>
    </xf>
    <xf numFmtId="38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vertical="center" wrapText="1"/>
    </xf>
    <xf numFmtId="49" fontId="13" fillId="0" borderId="5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9" fontId="7" fillId="0" borderId="0" xfId="0" applyNumberFormat="1" applyFont="1" applyFill="1" applyAlignment="1">
      <alignment horizontal="center"/>
    </xf>
    <xf numFmtId="167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 wrapText="1"/>
    </xf>
    <xf numFmtId="38" fontId="13" fillId="0" borderId="8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7" fillId="0" borderId="3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7" xfId="0" applyFont="1" applyBorder="1"/>
    <xf numFmtId="0" fontId="7" fillId="0" borderId="0" xfId="0" applyFont="1" applyBorder="1"/>
    <xf numFmtId="0" fontId="7" fillId="0" borderId="0" xfId="0" applyFont="1"/>
    <xf numFmtId="0" fontId="7" fillId="0" borderId="1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11" xfId="0" applyFont="1" applyBorder="1"/>
    <xf numFmtId="0" fontId="6" fillId="0" borderId="0" xfId="0" applyFont="1" applyBorder="1" applyAlignment="1"/>
    <xf numFmtId="0" fontId="7" fillId="0" borderId="0" xfId="0" applyFont="1" applyBorder="1" applyAlignment="1"/>
    <xf numFmtId="0" fontId="7" fillId="0" borderId="12" xfId="0" applyFont="1" applyBorder="1"/>
    <xf numFmtId="0" fontId="7" fillId="0" borderId="13" xfId="0" applyFont="1" applyBorder="1"/>
    <xf numFmtId="0" fontId="7" fillId="0" borderId="6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4" xfId="0" applyFont="1" applyBorder="1" applyAlignment="1">
      <alignment horizontal="center"/>
    </xf>
    <xf numFmtId="0" fontId="7" fillId="0" borderId="14" xfId="0" applyFont="1" applyBorder="1"/>
    <xf numFmtId="0" fontId="6" fillId="0" borderId="14" xfId="0" applyFont="1" applyBorder="1" applyAlignment="1">
      <alignment horizontal="left"/>
    </xf>
    <xf numFmtId="49" fontId="6" fillId="0" borderId="14" xfId="0" applyNumberFormat="1" applyFont="1" applyBorder="1"/>
    <xf numFmtId="0" fontId="7" fillId="0" borderId="14" xfId="0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21" fontId="6" fillId="0" borderId="14" xfId="0" applyNumberFormat="1" applyFont="1" applyBorder="1" applyAlignment="1">
      <alignment horizontal="center"/>
    </xf>
    <xf numFmtId="0" fontId="11" fillId="0" borderId="14" xfId="0" applyFont="1" applyBorder="1"/>
    <xf numFmtId="0" fontId="7" fillId="0" borderId="15" xfId="0" applyFont="1" applyBorder="1"/>
    <xf numFmtId="3" fontId="0" fillId="0" borderId="0" xfId="0" applyNumberFormat="1"/>
    <xf numFmtId="0" fontId="16" fillId="0" borderId="0" xfId="0" applyFont="1"/>
    <xf numFmtId="4" fontId="16" fillId="0" borderId="0" xfId="0" applyNumberFormat="1" applyFont="1"/>
    <xf numFmtId="0" fontId="17" fillId="0" borderId="1" xfId="0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0" fontId="15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0" fontId="16" fillId="0" borderId="1" xfId="0" applyFont="1" applyBorder="1" applyAlignment="1">
      <alignment horizontal="left"/>
    </xf>
    <xf numFmtId="3" fontId="16" fillId="0" borderId="1" xfId="0" applyNumberFormat="1" applyFont="1" applyBorder="1"/>
    <xf numFmtId="166" fontId="6" fillId="0" borderId="1" xfId="0" applyNumberFormat="1" applyFont="1" applyFill="1" applyBorder="1" applyAlignment="1">
      <alignment horizontal="center" vertical="center"/>
    </xf>
    <xf numFmtId="38" fontId="19" fillId="0" borderId="0" xfId="0" applyNumberFormat="1" applyFont="1"/>
    <xf numFmtId="40" fontId="19" fillId="0" borderId="0" xfId="0" applyNumberFormat="1" applyFont="1"/>
    <xf numFmtId="38" fontId="18" fillId="0" borderId="16" xfId="0" applyNumberFormat="1" applyFont="1" applyBorder="1" applyAlignment="1">
      <alignment horizontal="center" vertical="center"/>
    </xf>
    <xf numFmtId="40" fontId="18" fillId="0" borderId="16" xfId="0" applyNumberFormat="1" applyFont="1" applyBorder="1" applyAlignment="1">
      <alignment horizontal="center" vertical="center" wrapText="1"/>
    </xf>
    <xf numFmtId="40" fontId="18" fillId="0" borderId="16" xfId="0" applyNumberFormat="1" applyFont="1" applyBorder="1" applyAlignment="1">
      <alignment horizontal="center" vertical="center"/>
    </xf>
    <xf numFmtId="38" fontId="18" fillId="0" borderId="0" xfId="0" applyNumberFormat="1" applyFont="1" applyBorder="1" applyAlignment="1">
      <alignment horizontal="center"/>
    </xf>
    <xf numFmtId="37" fontId="19" fillId="0" borderId="0" xfId="0" applyNumberFormat="1" applyFont="1" applyBorder="1"/>
    <xf numFmtId="38" fontId="18" fillId="0" borderId="0" xfId="0" applyNumberFormat="1" applyFont="1" applyBorder="1"/>
    <xf numFmtId="37" fontId="18" fillId="0" borderId="0" xfId="0" applyNumberFormat="1" applyFont="1" applyBorder="1"/>
    <xf numFmtId="37" fontId="18" fillId="0" borderId="0" xfId="0" applyNumberFormat="1" applyFont="1" applyBorder="1" applyAlignment="1">
      <alignment horizontal="right"/>
    </xf>
    <xf numFmtId="38" fontId="19" fillId="0" borderId="0" xfId="0" applyNumberFormat="1" applyFont="1" applyBorder="1"/>
    <xf numFmtId="37" fontId="19" fillId="0" borderId="0" xfId="5" applyNumberFormat="1" applyFont="1" applyBorder="1"/>
    <xf numFmtId="37" fontId="19" fillId="0" borderId="0" xfId="5" applyNumberFormat="1" applyFont="1" applyBorder="1" applyAlignment="1">
      <alignment horizontal="right"/>
    </xf>
    <xf numFmtId="38" fontId="18" fillId="0" borderId="16" xfId="0" applyNumberFormat="1" applyFont="1" applyBorder="1"/>
    <xf numFmtId="37" fontId="18" fillId="0" borderId="16" xfId="0" applyNumberFormat="1" applyFont="1" applyBorder="1"/>
    <xf numFmtId="37" fontId="18" fillId="0" borderId="0" xfId="5" applyNumberFormat="1" applyFont="1" applyBorder="1"/>
    <xf numFmtId="37" fontId="18" fillId="0" borderId="0" xfId="5" applyNumberFormat="1" applyFont="1" applyBorder="1" applyAlignment="1"/>
    <xf numFmtId="37" fontId="19" fillId="0" borderId="0" xfId="5" applyNumberFormat="1" applyFont="1" applyBorder="1" applyAlignment="1"/>
    <xf numFmtId="37" fontId="18" fillId="0" borderId="16" xfId="5" applyNumberFormat="1" applyFont="1" applyBorder="1"/>
    <xf numFmtId="167" fontId="6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/>
    <xf numFmtId="167" fontId="10" fillId="0" borderId="0" xfId="3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7" fontId="7" fillId="0" borderId="0" xfId="0" applyNumberFormat="1" applyFont="1"/>
    <xf numFmtId="167" fontId="7" fillId="0" borderId="2" xfId="0" applyNumberFormat="1" applyFont="1" applyBorder="1" applyAlignment="1">
      <alignment horizontal="center"/>
    </xf>
    <xf numFmtId="167" fontId="7" fillId="0" borderId="1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7" fontId="7" fillId="0" borderId="1" xfId="0" applyNumberFormat="1" applyFont="1" applyBorder="1" applyAlignment="1">
      <alignment horizontal="center"/>
    </xf>
    <xf numFmtId="167" fontId="7" fillId="0" borderId="1" xfId="6" applyNumberFormat="1" applyFont="1" applyBorder="1"/>
    <xf numFmtId="167" fontId="7" fillId="0" borderId="1" xfId="0" applyNumberFormat="1" applyFont="1" applyBorder="1"/>
    <xf numFmtId="0" fontId="7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167" fontId="8" fillId="0" borderId="19" xfId="0" applyNumberFormat="1" applyFont="1" applyBorder="1" applyAlignment="1">
      <alignment horizontal="center" vertical="center"/>
    </xf>
    <xf numFmtId="167" fontId="8" fillId="0" borderId="19" xfId="6" applyNumberFormat="1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167" fontId="8" fillId="0" borderId="21" xfId="0" applyNumberFormat="1" applyFont="1" applyBorder="1" applyAlignment="1">
      <alignment horizontal="center" vertical="center"/>
    </xf>
    <xf numFmtId="167" fontId="8" fillId="0" borderId="21" xfId="6" applyNumberFormat="1" applyFont="1" applyBorder="1" applyAlignment="1">
      <alignment vertical="center"/>
    </xf>
    <xf numFmtId="167" fontId="8" fillId="0" borderId="22" xfId="6" applyNumberFormat="1" applyFont="1" applyBorder="1" applyAlignment="1">
      <alignment vertical="center"/>
    </xf>
    <xf numFmtId="0" fontId="8" fillId="0" borderId="0" xfId="0" applyFont="1"/>
    <xf numFmtId="3" fontId="7" fillId="0" borderId="0" xfId="0" applyNumberFormat="1" applyFont="1"/>
    <xf numFmtId="0" fontId="6" fillId="0" borderId="0" xfId="0" applyFont="1"/>
    <xf numFmtId="3" fontId="6" fillId="0" borderId="0" xfId="0" applyNumberFormat="1" applyFont="1"/>
    <xf numFmtId="3" fontId="13" fillId="0" borderId="0" xfId="0" applyNumberFormat="1" applyFont="1" applyBorder="1"/>
    <xf numFmtId="3" fontId="13" fillId="0" borderId="0" xfId="0" applyNumberFormat="1" applyFont="1" applyBorder="1" applyAlignment="1">
      <alignment horizontal="right"/>
    </xf>
    <xf numFmtId="2" fontId="6" fillId="0" borderId="0" xfId="7" applyNumberFormat="1" applyFont="1" applyBorder="1" applyAlignment="1">
      <alignment wrapText="1"/>
    </xf>
    <xf numFmtId="0" fontId="6" fillId="0" borderId="2" xfId="7" applyFont="1" applyBorder="1" applyAlignment="1">
      <alignment horizontal="center"/>
    </xf>
    <xf numFmtId="2" fontId="13" fillId="0" borderId="11" xfId="7" applyNumberFormat="1" applyFont="1" applyBorder="1" applyAlignment="1">
      <alignment horizontal="center" wrapText="1"/>
    </xf>
    <xf numFmtId="3" fontId="6" fillId="0" borderId="23" xfId="7" applyNumberFormat="1" applyFont="1" applyBorder="1" applyAlignment="1">
      <alignment horizontal="center" vertical="center" wrapText="1"/>
    </xf>
    <xf numFmtId="0" fontId="6" fillId="0" borderId="24" xfId="7" applyFont="1" applyBorder="1" applyAlignment="1">
      <alignment horizontal="center"/>
    </xf>
    <xf numFmtId="0" fontId="6" fillId="0" borderId="26" xfId="7" applyFont="1" applyBorder="1" applyAlignment="1">
      <alignment horizontal="left" wrapText="1"/>
    </xf>
    <xf numFmtId="3" fontId="6" fillId="0" borderId="26" xfId="7" applyNumberFormat="1" applyFont="1" applyBorder="1" applyAlignment="1">
      <alignment horizontal="right"/>
    </xf>
    <xf numFmtId="3" fontId="6" fillId="0" borderId="27" xfId="7" applyNumberFormat="1" applyFont="1" applyBorder="1" applyAlignment="1">
      <alignment horizontal="right"/>
    </xf>
    <xf numFmtId="0" fontId="7" fillId="0" borderId="28" xfId="7" applyFont="1" applyBorder="1" applyAlignment="1">
      <alignment horizontal="center"/>
    </xf>
    <xf numFmtId="0" fontId="7" fillId="0" borderId="5" xfId="7" applyFont="1" applyBorder="1" applyAlignment="1">
      <alignment horizontal="left" wrapText="1"/>
    </xf>
    <xf numFmtId="3" fontId="6" fillId="0" borderId="1" xfId="7" applyNumberFormat="1" applyFont="1" applyBorder="1" applyAlignment="1">
      <alignment horizontal="right"/>
    </xf>
    <xf numFmtId="3" fontId="6" fillId="0" borderId="29" xfId="7" applyNumberFormat="1" applyFont="1" applyBorder="1" applyAlignment="1">
      <alignment horizontal="right"/>
    </xf>
    <xf numFmtId="0" fontId="7" fillId="0" borderId="30" xfId="7" applyFont="1" applyBorder="1" applyAlignment="1">
      <alignment horizontal="center"/>
    </xf>
    <xf numFmtId="0" fontId="8" fillId="0" borderId="5" xfId="7" applyFont="1" applyBorder="1" applyAlignment="1">
      <alignment horizontal="left" wrapText="1"/>
    </xf>
    <xf numFmtId="0" fontId="6" fillId="0" borderId="31" xfId="7" applyFont="1" applyBorder="1" applyAlignment="1">
      <alignment horizontal="center"/>
    </xf>
    <xf numFmtId="0" fontId="6" fillId="0" borderId="5" xfId="7" applyFont="1" applyBorder="1" applyAlignment="1">
      <alignment horizontal="left" wrapText="1"/>
    </xf>
    <xf numFmtId="0" fontId="7" fillId="0" borderId="17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0" fontId="7" fillId="0" borderId="6" xfId="7" applyFont="1" applyBorder="1" applyAlignment="1">
      <alignment horizontal="left" wrapText="1"/>
    </xf>
    <xf numFmtId="0" fontId="6" fillId="0" borderId="31" xfId="7" applyFont="1" applyBorder="1" applyAlignment="1">
      <alignment horizontal="center" vertical="center"/>
    </xf>
    <xf numFmtId="0" fontId="6" fillId="0" borderId="30" xfId="7" applyFont="1" applyBorder="1" applyAlignment="1">
      <alignment horizontal="center" vertical="center"/>
    </xf>
    <xf numFmtId="0" fontId="7" fillId="0" borderId="5" xfId="7" applyFont="1" applyBorder="1" applyAlignment="1">
      <alignment horizontal="center" wrapText="1"/>
    </xf>
    <xf numFmtId="0" fontId="6" fillId="0" borderId="28" xfId="7" applyFont="1" applyBorder="1" applyAlignment="1">
      <alignment horizontal="center"/>
    </xf>
    <xf numFmtId="0" fontId="13" fillId="0" borderId="1" xfId="7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6" fillId="0" borderId="30" xfId="7" applyFont="1" applyBorder="1" applyAlignment="1">
      <alignment horizontal="center"/>
    </xf>
    <xf numFmtId="0" fontId="6" fillId="0" borderId="1" xfId="7" applyFont="1" applyBorder="1" applyAlignment="1">
      <alignment horizontal="left" wrapText="1"/>
    </xf>
    <xf numFmtId="0" fontId="6" fillId="0" borderId="32" xfId="7" applyFont="1" applyBorder="1" applyAlignment="1">
      <alignment horizontal="center"/>
    </xf>
    <xf numFmtId="0" fontId="6" fillId="0" borderId="17" xfId="7" applyFont="1" applyBorder="1" applyAlignment="1">
      <alignment horizontal="left" wrapText="1"/>
    </xf>
    <xf numFmtId="0" fontId="6" fillId="0" borderId="33" xfId="7" applyFont="1" applyBorder="1" applyAlignment="1">
      <alignment horizontal="center"/>
    </xf>
    <xf numFmtId="0" fontId="6" fillId="0" borderId="34" xfId="7" applyFont="1" applyBorder="1" applyAlignment="1">
      <alignment horizontal="left" wrapText="1"/>
    </xf>
    <xf numFmtId="3" fontId="6" fillId="0" borderId="34" xfId="7" applyNumberFormat="1" applyFont="1" applyBorder="1" applyAlignment="1">
      <alignment horizontal="right"/>
    </xf>
    <xf numFmtId="0" fontId="6" fillId="0" borderId="0" xfId="7" applyFont="1" applyBorder="1" applyAlignment="1">
      <alignment horizontal="center"/>
    </xf>
    <xf numFmtId="0" fontId="6" fillId="0" borderId="0" xfId="7" applyFont="1" applyBorder="1" applyAlignment="1">
      <alignment horizontal="left" wrapText="1"/>
    </xf>
    <xf numFmtId="3" fontId="6" fillId="0" borderId="0" xfId="7" applyNumberFormat="1" applyFont="1" applyBorder="1" applyAlignment="1">
      <alignment horizontal="left"/>
    </xf>
    <xf numFmtId="0" fontId="7" fillId="0" borderId="2" xfId="7" applyFont="1" applyBorder="1"/>
    <xf numFmtId="2" fontId="13" fillId="0" borderId="2" xfId="7" applyNumberFormat="1" applyFont="1" applyBorder="1" applyAlignment="1">
      <alignment horizontal="center" wrapText="1"/>
    </xf>
    <xf numFmtId="3" fontId="6" fillId="0" borderId="2" xfId="7" applyNumberFormat="1" applyFont="1" applyBorder="1" applyAlignment="1">
      <alignment horizontal="center" vertical="center" wrapText="1"/>
    </xf>
    <xf numFmtId="0" fontId="6" fillId="0" borderId="36" xfId="7" applyFont="1" applyBorder="1" applyAlignment="1">
      <alignment horizontal="center"/>
    </xf>
    <xf numFmtId="0" fontId="7" fillId="0" borderId="31" xfId="7" applyFont="1" applyBorder="1" applyAlignment="1">
      <alignment horizontal="left"/>
    </xf>
    <xf numFmtId="0" fontId="7" fillId="0" borderId="1" xfId="8" applyFont="1" applyFill="1" applyBorder="1" applyAlignment="1">
      <alignment horizontal="left" wrapText="1"/>
    </xf>
    <xf numFmtId="0" fontId="7" fillId="0" borderId="1" xfId="7" applyFont="1" applyBorder="1" applyAlignment="1">
      <alignment horizontal="left" wrapText="1"/>
    </xf>
    <xf numFmtId="0" fontId="7" fillId="0" borderId="31" xfId="7" applyFont="1" applyBorder="1" applyAlignment="1">
      <alignment horizontal="center"/>
    </xf>
    <xf numFmtId="0" fontId="7" fillId="0" borderId="1" xfId="7" applyFont="1" applyBorder="1" applyAlignment="1">
      <alignment horizontal="left"/>
    </xf>
    <xf numFmtId="0" fontId="7" fillId="0" borderId="31" xfId="7" applyFont="1" applyFill="1" applyBorder="1" applyAlignment="1">
      <alignment horizontal="center"/>
    </xf>
    <xf numFmtId="0" fontId="6" fillId="0" borderId="1" xfId="7" applyFont="1" applyBorder="1" applyAlignment="1">
      <alignment horizontal="left"/>
    </xf>
    <xf numFmtId="0" fontId="7" fillId="0" borderId="37" xfId="0" applyFont="1" applyBorder="1"/>
    <xf numFmtId="3" fontId="6" fillId="0" borderId="17" xfId="7" applyNumberFormat="1" applyFont="1" applyBorder="1" applyAlignment="1">
      <alignment horizontal="center" vertical="center" wrapText="1"/>
    </xf>
    <xf numFmtId="3" fontId="6" fillId="0" borderId="38" xfId="7" applyNumberFormat="1" applyFont="1" applyBorder="1" applyAlignment="1">
      <alignment horizontal="center" vertical="center" wrapText="1"/>
    </xf>
    <xf numFmtId="0" fontId="6" fillId="0" borderId="31" xfId="7" applyFont="1" applyBorder="1"/>
    <xf numFmtId="0" fontId="7" fillId="0" borderId="31" xfId="0" applyFont="1" applyBorder="1"/>
    <xf numFmtId="0" fontId="7" fillId="0" borderId="31" xfId="7" applyFont="1" applyBorder="1"/>
    <xf numFmtId="0" fontId="7" fillId="0" borderId="33" xfId="7" applyFont="1" applyBorder="1"/>
    <xf numFmtId="0" fontId="6" fillId="0" borderId="34" xfId="7" applyFont="1" applyBorder="1" applyAlignment="1">
      <alignment horizontal="left"/>
    </xf>
    <xf numFmtId="0" fontId="7" fillId="0" borderId="34" xfId="7" applyFont="1" applyBorder="1" applyAlignment="1">
      <alignment horizontal="left"/>
    </xf>
    <xf numFmtId="0" fontId="7" fillId="0" borderId="0" xfId="7" applyFont="1"/>
    <xf numFmtId="3" fontId="7" fillId="0" borderId="1" xfId="7" applyNumberFormat="1" applyFont="1" applyBorder="1" applyAlignment="1">
      <alignment horizontal="right"/>
    </xf>
    <xf numFmtId="3" fontId="7" fillId="0" borderId="29" xfId="7" applyNumberFormat="1" applyFont="1" applyBorder="1" applyAlignment="1">
      <alignment horizontal="right"/>
    </xf>
    <xf numFmtId="3" fontId="7" fillId="0" borderId="1" xfId="7" applyNumberFormat="1" applyFont="1" applyBorder="1" applyAlignment="1">
      <alignment horizontal="right" wrapText="1"/>
    </xf>
    <xf numFmtId="3" fontId="7" fillId="0" borderId="29" xfId="7" applyNumberFormat="1" applyFont="1" applyBorder="1" applyAlignment="1">
      <alignment horizontal="right" wrapText="1"/>
    </xf>
    <xf numFmtId="3" fontId="7" fillId="0" borderId="34" xfId="7" applyNumberFormat="1" applyFont="1" applyBorder="1" applyAlignment="1">
      <alignment horizontal="right"/>
    </xf>
    <xf numFmtId="3" fontId="7" fillId="0" borderId="35" xfId="7" applyNumberFormat="1" applyFont="1" applyBorder="1" applyAlignment="1">
      <alignment horizontal="right"/>
    </xf>
    <xf numFmtId="3" fontId="6" fillId="0" borderId="1" xfId="0" applyNumberFormat="1" applyFont="1" applyBorder="1"/>
    <xf numFmtId="3" fontId="7" fillId="0" borderId="1" xfId="0" applyNumberFormat="1" applyFont="1" applyBorder="1"/>
    <xf numFmtId="0" fontId="7" fillId="0" borderId="23" xfId="0" applyFont="1" applyFill="1" applyBorder="1"/>
    <xf numFmtId="0" fontId="7" fillId="0" borderId="1" xfId="0" applyFont="1" applyFill="1" applyBorder="1"/>
    <xf numFmtId="0" fontId="6" fillId="0" borderId="2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3" fontId="7" fillId="0" borderId="5" xfId="0" applyNumberFormat="1" applyFont="1" applyBorder="1"/>
    <xf numFmtId="0" fontId="7" fillId="0" borderId="17" xfId="0" applyFont="1" applyBorder="1"/>
    <xf numFmtId="0" fontId="6" fillId="0" borderId="4" xfId="0" applyFont="1" applyBorder="1"/>
    <xf numFmtId="0" fontId="6" fillId="0" borderId="5" xfId="0" applyFont="1" applyBorder="1"/>
    <xf numFmtId="3" fontId="6" fillId="0" borderId="5" xfId="0" applyNumberFormat="1" applyFont="1" applyBorder="1"/>
    <xf numFmtId="167" fontId="6" fillId="0" borderId="1" xfId="0" applyNumberFormat="1" applyFont="1" applyFill="1" applyBorder="1" applyAlignment="1">
      <alignment vertical="center"/>
    </xf>
    <xf numFmtId="167" fontId="7" fillId="0" borderId="1" xfId="0" applyNumberFormat="1" applyFont="1" applyFill="1" applyBorder="1" applyAlignment="1">
      <alignment vertical="center"/>
    </xf>
    <xf numFmtId="38" fontId="7" fillId="0" borderId="0" xfId="0" applyNumberFormat="1" applyFont="1"/>
    <xf numFmtId="0" fontId="21" fillId="0" borderId="0" xfId="0" applyFont="1"/>
    <xf numFmtId="0" fontId="24" fillId="0" borderId="0" xfId="0" applyFont="1"/>
    <xf numFmtId="0" fontId="9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8" xfId="7" applyFont="1" applyBorder="1" applyAlignment="1">
      <alignment horizontal="left" wrapText="1"/>
    </xf>
    <xf numFmtId="0" fontId="7" fillId="0" borderId="5" xfId="7" applyFont="1" applyBorder="1" applyAlignment="1">
      <alignment horizontal="left" wrapText="1"/>
    </xf>
    <xf numFmtId="2" fontId="6" fillId="0" borderId="4" xfId="7" applyNumberFormat="1" applyFont="1" applyBorder="1" applyAlignment="1">
      <alignment horizontal="center" wrapText="1"/>
    </xf>
    <xf numFmtId="2" fontId="6" fillId="0" borderId="8" xfId="7" applyNumberFormat="1" applyFont="1" applyBorder="1" applyAlignment="1">
      <alignment horizontal="center" wrapText="1"/>
    </xf>
    <xf numFmtId="2" fontId="6" fillId="0" borderId="5" xfId="7" applyNumberFormat="1" applyFont="1" applyBorder="1" applyAlignment="1">
      <alignment horizontal="center" wrapText="1"/>
    </xf>
    <xf numFmtId="2" fontId="13" fillId="0" borderId="0" xfId="7" applyNumberFormat="1" applyFont="1" applyBorder="1" applyAlignment="1">
      <alignment horizontal="center" wrapText="1"/>
    </xf>
    <xf numFmtId="2" fontId="13" fillId="0" borderId="11" xfId="7" applyNumberFormat="1" applyFont="1" applyBorder="1" applyAlignment="1">
      <alignment horizontal="center" wrapText="1"/>
    </xf>
    <xf numFmtId="0" fontId="6" fillId="0" borderId="25" xfId="7" applyFont="1" applyBorder="1" applyAlignment="1">
      <alignment horizontal="left" wrapText="1"/>
    </xf>
    <xf numFmtId="0" fontId="6" fillId="0" borderId="26" xfId="7" applyFont="1" applyBorder="1" applyAlignment="1">
      <alignment horizontal="left" wrapText="1"/>
    </xf>
    <xf numFmtId="0" fontId="6" fillId="0" borderId="8" xfId="7" applyFont="1" applyBorder="1" applyAlignment="1">
      <alignment horizontal="left" wrapText="1"/>
    </xf>
    <xf numFmtId="0" fontId="6" fillId="0" borderId="5" xfId="7" applyFont="1" applyBorder="1" applyAlignment="1">
      <alignment horizontal="left" wrapText="1"/>
    </xf>
    <xf numFmtId="0" fontId="7" fillId="0" borderId="8" xfId="7" applyFont="1" applyBorder="1" applyAlignment="1">
      <alignment horizontal="center" wrapText="1"/>
    </xf>
    <xf numFmtId="0" fontId="7" fillId="0" borderId="5" xfId="7" applyFont="1" applyBorder="1" applyAlignment="1">
      <alignment horizontal="center" wrapText="1"/>
    </xf>
    <xf numFmtId="0" fontId="8" fillId="0" borderId="5" xfId="7" applyFont="1" applyBorder="1" applyAlignment="1">
      <alignment horizontal="left" wrapText="1"/>
    </xf>
    <xf numFmtId="0" fontId="8" fillId="0" borderId="1" xfId="7" applyFont="1" applyBorder="1" applyAlignment="1">
      <alignment horizontal="left" wrapText="1"/>
    </xf>
    <xf numFmtId="0" fontId="6" fillId="0" borderId="1" xfId="7" applyFont="1" applyBorder="1" applyAlignment="1">
      <alignment horizontal="left" wrapText="1"/>
    </xf>
    <xf numFmtId="0" fontId="7" fillId="0" borderId="1" xfId="7" applyFont="1" applyBorder="1" applyAlignment="1">
      <alignment horizontal="left" wrapText="1"/>
    </xf>
    <xf numFmtId="0" fontId="6" fillId="0" borderId="34" xfId="7" applyFont="1" applyBorder="1" applyAlignment="1">
      <alignment horizontal="left" wrapText="1"/>
    </xf>
    <xf numFmtId="0" fontId="13" fillId="0" borderId="3" xfId="7" applyFont="1" applyBorder="1" applyAlignment="1">
      <alignment horizontal="center" wrapText="1"/>
    </xf>
    <xf numFmtId="0" fontId="13" fillId="0" borderId="9" xfId="7" applyFont="1" applyBorder="1" applyAlignment="1">
      <alignment horizontal="center" wrapText="1"/>
    </xf>
    <xf numFmtId="0" fontId="13" fillId="0" borderId="7" xfId="7" applyFont="1" applyBorder="1" applyAlignment="1">
      <alignment horizontal="center" wrapText="1"/>
    </xf>
    <xf numFmtId="0" fontId="7" fillId="0" borderId="1" xfId="8" applyFont="1" applyFill="1" applyBorder="1" applyAlignment="1">
      <alignment horizontal="left" wrapText="1"/>
    </xf>
    <xf numFmtId="0" fontId="6" fillId="0" borderId="1" xfId="8" applyFont="1" applyFill="1" applyBorder="1" applyAlignment="1">
      <alignment horizontal="left" wrapText="1"/>
    </xf>
    <xf numFmtId="0" fontId="7" fillId="0" borderId="1" xfId="7" applyFont="1" applyBorder="1" applyAlignment="1">
      <alignment horizontal="left"/>
    </xf>
    <xf numFmtId="0" fontId="6" fillId="0" borderId="1" xfId="7" applyFont="1" applyBorder="1" applyAlignment="1">
      <alignment horizontal="left"/>
    </xf>
    <xf numFmtId="0" fontId="8" fillId="0" borderId="1" xfId="8" applyFont="1" applyFill="1" applyBorder="1" applyAlignment="1">
      <alignment horizontal="left" wrapText="1"/>
    </xf>
    <xf numFmtId="0" fontId="8" fillId="0" borderId="1" xfId="7" applyFont="1" applyBorder="1" applyAlignment="1">
      <alignment horizontal="left"/>
    </xf>
    <xf numFmtId="0" fontId="8" fillId="0" borderId="34" xfId="7" applyFont="1" applyBorder="1" applyAlignment="1">
      <alignment horizontal="left"/>
    </xf>
    <xf numFmtId="0" fontId="2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7" fontId="7" fillId="0" borderId="17" xfId="0" applyNumberFormat="1" applyFont="1" applyBorder="1" applyAlignment="1">
      <alignment horizontal="center" vertical="center"/>
    </xf>
    <xf numFmtId="38" fontId="18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38" fontId="6" fillId="0" borderId="0" xfId="0" applyNumberFormat="1" applyFont="1" applyFill="1" applyAlignment="1">
      <alignment vertical="center"/>
    </xf>
  </cellXfs>
  <cellStyles count="9">
    <cellStyle name="ColLevel_1" xfId="2" builtinId="2" iLevel="0"/>
    <cellStyle name="Comma" xfId="5" builtinId="3"/>
    <cellStyle name="Comma_21.Aktivet Afatgjata Materiale  09" xfId="6"/>
    <cellStyle name="Normal" xfId="0" builtinId="0"/>
    <cellStyle name="Normal_asn_2009 Propozimet" xfId="7"/>
    <cellStyle name="Normal_Sheet2" xfId="8"/>
    <cellStyle name="RowLevel_1" xfId="1" builtinId="1" iLevel="0"/>
    <cellStyle name="RowLevel_2" xfId="3" builtinId="1" iLevel="1"/>
    <cellStyle name="RowLevel_3" xfId="4" builtinId="1" iLevel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showGridLines="0" topLeftCell="A28" workbookViewId="0">
      <selection activeCell="P44" sqref="P44"/>
    </sheetView>
  </sheetViews>
  <sheetFormatPr defaultRowHeight="15"/>
  <cols>
    <col min="1" max="1" width="1.7109375" style="113" customWidth="1"/>
    <col min="2" max="3" width="9.140625" style="113"/>
    <col min="4" max="4" width="9.5703125" style="113" customWidth="1"/>
    <col min="5" max="7" width="9.140625" style="113"/>
    <col min="8" max="8" width="11.28515625" style="113" bestFit="1" customWidth="1"/>
    <col min="9" max="16384" width="9.140625" style="113"/>
  </cols>
  <sheetData>
    <row r="1" spans="1:11" ht="14.1" customHeight="1">
      <c r="A1" s="107"/>
      <c r="B1" s="108"/>
      <c r="C1" s="108"/>
      <c r="D1" s="108"/>
      <c r="E1" s="108"/>
      <c r="F1" s="108"/>
      <c r="G1" s="109"/>
      <c r="H1" s="110"/>
      <c r="I1" s="108"/>
      <c r="J1" s="111"/>
      <c r="K1" s="112"/>
    </row>
    <row r="2" spans="1:11" ht="14.1" customHeight="1">
      <c r="A2" s="114"/>
      <c r="B2" s="112"/>
      <c r="C2" s="112"/>
      <c r="D2" s="112"/>
      <c r="E2" s="112"/>
      <c r="F2" s="112"/>
      <c r="G2" s="115"/>
      <c r="H2" s="116"/>
      <c r="I2" s="112"/>
      <c r="J2" s="117"/>
      <c r="K2" s="112"/>
    </row>
    <row r="3" spans="1:11" ht="20.100000000000001" customHeight="1">
      <c r="A3" s="114"/>
      <c r="B3" s="123" t="s">
        <v>12</v>
      </c>
      <c r="C3" s="126"/>
      <c r="D3" s="126"/>
      <c r="E3" s="123" t="s">
        <v>187</v>
      </c>
      <c r="F3" s="126"/>
      <c r="G3" s="126"/>
      <c r="H3" s="129"/>
      <c r="I3" s="129"/>
      <c r="J3" s="117"/>
      <c r="K3" s="112"/>
    </row>
    <row r="4" spans="1:11" ht="20.100000000000001" customHeight="1">
      <c r="A4" s="114"/>
      <c r="B4" s="123" t="s">
        <v>13</v>
      </c>
      <c r="C4" s="126"/>
      <c r="D4" s="126"/>
      <c r="E4" s="123" t="s">
        <v>188</v>
      </c>
      <c r="F4" s="126"/>
      <c r="G4" s="130"/>
      <c r="H4" s="126"/>
      <c r="I4" s="126"/>
      <c r="J4" s="117"/>
      <c r="K4" s="112"/>
    </row>
    <row r="5" spans="1:11" ht="20.100000000000001" customHeight="1">
      <c r="A5" s="114"/>
      <c r="B5" s="123" t="s">
        <v>14</v>
      </c>
      <c r="C5" s="126"/>
      <c r="D5" s="126"/>
      <c r="E5" s="123" t="s">
        <v>189</v>
      </c>
      <c r="F5" s="126"/>
      <c r="G5" s="129"/>
      <c r="H5" s="126"/>
      <c r="I5" s="126"/>
      <c r="J5" s="117"/>
      <c r="K5" s="112"/>
    </row>
    <row r="6" spans="1:11" ht="20.100000000000001" customHeight="1">
      <c r="A6" s="114"/>
      <c r="B6" s="21"/>
      <c r="C6" s="112"/>
      <c r="D6" s="112"/>
      <c r="E6" s="123" t="s">
        <v>190</v>
      </c>
      <c r="F6" s="126"/>
      <c r="G6" s="126"/>
      <c r="H6" s="126"/>
      <c r="I6" s="126"/>
      <c r="J6" s="117"/>
      <c r="K6" s="112"/>
    </row>
    <row r="7" spans="1:11" ht="20.100000000000001" customHeight="1">
      <c r="A7" s="114"/>
      <c r="B7" s="21"/>
      <c r="C7" s="112"/>
      <c r="D7" s="112"/>
      <c r="E7" s="133"/>
      <c r="F7" s="126"/>
      <c r="G7" s="126"/>
      <c r="H7" s="126"/>
      <c r="I7" s="126"/>
      <c r="J7" s="117"/>
      <c r="K7" s="112"/>
    </row>
    <row r="8" spans="1:11" ht="20.100000000000001" customHeight="1">
      <c r="A8" s="114"/>
      <c r="B8" s="21"/>
      <c r="C8" s="112"/>
      <c r="D8" s="112"/>
      <c r="E8" s="133"/>
      <c r="F8" s="126"/>
      <c r="G8" s="126"/>
      <c r="H8" s="126"/>
      <c r="I8" s="126"/>
      <c r="J8" s="117"/>
      <c r="K8" s="112"/>
    </row>
    <row r="9" spans="1:11" ht="20.100000000000001" customHeight="1">
      <c r="A9" s="114"/>
      <c r="B9" s="123" t="s">
        <v>15</v>
      </c>
      <c r="C9" s="126"/>
      <c r="D9" s="126"/>
      <c r="E9" s="128" t="s">
        <v>191</v>
      </c>
      <c r="F9" s="126"/>
      <c r="G9" s="126"/>
      <c r="H9" s="126"/>
      <c r="I9" s="126"/>
      <c r="J9" s="117"/>
      <c r="K9" s="112"/>
    </row>
    <row r="10" spans="1:11" ht="20.100000000000001" customHeight="1">
      <c r="A10" s="114"/>
      <c r="B10" s="123" t="s">
        <v>16</v>
      </c>
      <c r="C10" s="126"/>
      <c r="D10" s="126"/>
      <c r="E10" s="127">
        <v>26273</v>
      </c>
      <c r="F10" s="126"/>
      <c r="G10" s="126"/>
      <c r="H10" s="126"/>
      <c r="I10" s="126"/>
      <c r="J10" s="117"/>
      <c r="K10" s="112"/>
    </row>
    <row r="11" spans="1:11" ht="20.100000000000001" customHeight="1">
      <c r="A11" s="114"/>
      <c r="B11" s="123" t="s">
        <v>17</v>
      </c>
      <c r="C11" s="126"/>
      <c r="D11" s="126"/>
      <c r="E11" s="123" t="s">
        <v>0</v>
      </c>
      <c r="F11" s="126"/>
      <c r="G11" s="126"/>
      <c r="H11" s="126"/>
      <c r="I11" s="126"/>
      <c r="J11" s="117"/>
      <c r="K11" s="112"/>
    </row>
    <row r="12" spans="1:11" ht="19.5" customHeight="1">
      <c r="A12" s="114"/>
      <c r="B12" s="112"/>
      <c r="C12" s="112"/>
      <c r="D12" s="112"/>
      <c r="E12" s="124"/>
      <c r="F12" s="134"/>
      <c r="G12" s="134"/>
      <c r="H12" s="134"/>
      <c r="I12" s="134"/>
      <c r="J12" s="117"/>
      <c r="K12" s="112"/>
    </row>
    <row r="13" spans="1:11">
      <c r="A13" s="114"/>
      <c r="B13" s="112"/>
      <c r="C13" s="112"/>
      <c r="D13" s="112"/>
      <c r="E13" s="112"/>
      <c r="F13" s="112"/>
      <c r="G13" s="112"/>
      <c r="H13" s="112"/>
      <c r="I13" s="112"/>
      <c r="J13" s="117"/>
      <c r="K13" s="112"/>
    </row>
    <row r="14" spans="1:11">
      <c r="A14" s="114"/>
      <c r="B14" s="112"/>
      <c r="C14" s="112"/>
      <c r="D14" s="112"/>
      <c r="E14" s="112"/>
      <c r="F14" s="112"/>
      <c r="G14" s="112"/>
      <c r="H14" s="112"/>
      <c r="I14" s="112"/>
      <c r="J14" s="117"/>
      <c r="K14" s="112"/>
    </row>
    <row r="15" spans="1:11">
      <c r="A15" s="114"/>
      <c r="B15" s="112"/>
      <c r="C15" s="112"/>
      <c r="D15" s="112"/>
      <c r="E15" s="112"/>
      <c r="F15" s="112"/>
      <c r="G15" s="112"/>
      <c r="H15" s="112"/>
      <c r="I15" s="112"/>
      <c r="J15" s="117"/>
      <c r="K15" s="112"/>
    </row>
    <row r="16" spans="1:11">
      <c r="A16" s="114"/>
      <c r="B16" s="112"/>
      <c r="C16" s="112"/>
      <c r="D16" s="112"/>
      <c r="E16" s="112"/>
      <c r="F16" s="112"/>
      <c r="G16" s="112"/>
      <c r="H16" s="112"/>
      <c r="I16" s="112"/>
      <c r="J16" s="117"/>
      <c r="K16" s="112"/>
    </row>
    <row r="17" spans="1:11">
      <c r="A17" s="114"/>
      <c r="B17" s="112"/>
      <c r="C17" s="112"/>
      <c r="D17" s="112"/>
      <c r="E17" s="112"/>
      <c r="F17" s="112"/>
      <c r="G17" s="112"/>
      <c r="H17" s="112"/>
      <c r="I17" s="112"/>
      <c r="J17" s="117"/>
      <c r="K17" s="112"/>
    </row>
    <row r="18" spans="1:11">
      <c r="A18" s="114"/>
      <c r="B18" s="112"/>
      <c r="C18" s="112"/>
      <c r="D18" s="112"/>
      <c r="E18" s="112"/>
      <c r="F18" s="112"/>
      <c r="G18" s="112"/>
      <c r="H18" s="112"/>
      <c r="I18" s="112"/>
      <c r="J18" s="117"/>
      <c r="K18" s="112"/>
    </row>
    <row r="19" spans="1:11">
      <c r="A19" s="114"/>
      <c r="B19" s="112"/>
      <c r="C19" s="112"/>
      <c r="D19" s="112"/>
      <c r="E19" s="112"/>
      <c r="F19" s="112"/>
      <c r="G19" s="112"/>
      <c r="H19" s="112"/>
      <c r="I19" s="112"/>
      <c r="J19" s="117"/>
      <c r="K19" s="112"/>
    </row>
    <row r="20" spans="1:11">
      <c r="A20" s="114"/>
      <c r="B20" s="112"/>
      <c r="C20" s="112"/>
      <c r="D20" s="112"/>
      <c r="E20" s="112"/>
      <c r="F20" s="112"/>
      <c r="G20" s="112"/>
      <c r="H20" s="112"/>
      <c r="I20" s="112"/>
      <c r="J20" s="117"/>
      <c r="K20" s="112"/>
    </row>
    <row r="21" spans="1:11">
      <c r="A21" s="114"/>
      <c r="B21" s="112"/>
      <c r="C21" s="112"/>
      <c r="D21" s="112"/>
      <c r="E21" s="112"/>
      <c r="F21" s="112"/>
      <c r="G21" s="112"/>
      <c r="H21" s="112"/>
      <c r="I21" s="112"/>
      <c r="J21" s="117"/>
      <c r="K21" s="112"/>
    </row>
    <row r="22" spans="1:11">
      <c r="A22" s="114"/>
      <c r="B22" s="112"/>
      <c r="C22" s="112"/>
      <c r="D22" s="112"/>
      <c r="E22" s="112"/>
      <c r="F22" s="112"/>
      <c r="G22" s="112"/>
      <c r="H22" s="112"/>
      <c r="I22" s="112"/>
      <c r="J22" s="117"/>
      <c r="K22" s="112"/>
    </row>
    <row r="23" spans="1:11" ht="25.5" customHeight="1">
      <c r="A23" s="114"/>
      <c r="B23" s="4" t="s">
        <v>163</v>
      </c>
      <c r="C23" s="4"/>
      <c r="D23" s="4"/>
      <c r="E23" s="4"/>
      <c r="F23" s="4"/>
      <c r="G23" s="4"/>
      <c r="H23" s="4"/>
      <c r="I23" s="4"/>
      <c r="J23" s="3"/>
      <c r="K23" s="118"/>
    </row>
    <row r="24" spans="1:11">
      <c r="A24" s="114"/>
      <c r="B24" s="1" t="s">
        <v>70</v>
      </c>
      <c r="C24" s="1"/>
      <c r="D24" s="1"/>
      <c r="E24" s="1"/>
      <c r="F24" s="1"/>
      <c r="G24" s="1"/>
      <c r="H24" s="1"/>
      <c r="I24" s="1"/>
      <c r="J24" s="2"/>
      <c r="K24" s="119"/>
    </row>
    <row r="25" spans="1:11">
      <c r="A25" s="114"/>
      <c r="B25" s="1" t="s">
        <v>71</v>
      </c>
      <c r="C25" s="1"/>
      <c r="D25" s="1"/>
      <c r="E25" s="1"/>
      <c r="F25" s="1"/>
      <c r="G25" s="1"/>
      <c r="H25" s="1"/>
      <c r="I25" s="1"/>
      <c r="J25" s="2"/>
      <c r="K25" s="119"/>
    </row>
    <row r="26" spans="1:11">
      <c r="A26" s="114"/>
      <c r="B26" s="112"/>
      <c r="C26" s="112"/>
      <c r="D26" s="112"/>
      <c r="E26" s="112"/>
      <c r="F26" s="112"/>
      <c r="G26" s="112"/>
      <c r="H26" s="112"/>
      <c r="I26" s="112"/>
      <c r="J26" s="117"/>
      <c r="K26" s="112"/>
    </row>
    <row r="27" spans="1:11">
      <c r="A27" s="114"/>
      <c r="B27" s="112"/>
      <c r="C27" s="112"/>
      <c r="D27" s="112"/>
      <c r="E27" s="112"/>
      <c r="F27" s="112"/>
      <c r="G27" s="112"/>
      <c r="H27" s="112"/>
      <c r="I27" s="112"/>
      <c r="J27" s="117"/>
      <c r="K27" s="112"/>
    </row>
    <row r="28" spans="1:11" ht="20.25">
      <c r="A28" s="114"/>
      <c r="B28" s="303" t="s">
        <v>403</v>
      </c>
      <c r="C28" s="303"/>
      <c r="D28" s="303"/>
      <c r="E28" s="303"/>
      <c r="F28" s="303"/>
      <c r="G28" s="303"/>
      <c r="H28" s="303"/>
      <c r="I28" s="303"/>
      <c r="J28" s="304"/>
      <c r="K28" s="118"/>
    </row>
    <row r="29" spans="1:11">
      <c r="A29" s="114"/>
      <c r="B29" s="112"/>
      <c r="C29" s="112"/>
      <c r="D29" s="112"/>
      <c r="E29" s="112"/>
      <c r="F29" s="112"/>
      <c r="G29" s="112"/>
      <c r="H29" s="112"/>
      <c r="I29" s="112"/>
      <c r="J29" s="117"/>
      <c r="K29" s="112"/>
    </row>
    <row r="30" spans="1:11">
      <c r="A30" s="114"/>
      <c r="B30" s="112"/>
      <c r="C30" s="112"/>
      <c r="D30" s="112"/>
      <c r="E30" s="112"/>
      <c r="F30" s="112"/>
      <c r="G30" s="112"/>
      <c r="H30" s="112"/>
      <c r="I30" s="112"/>
      <c r="J30" s="117"/>
      <c r="K30" s="112"/>
    </row>
    <row r="31" spans="1:11">
      <c r="A31" s="114"/>
      <c r="B31" s="112"/>
      <c r="C31" s="112"/>
      <c r="D31" s="112"/>
      <c r="E31" s="112"/>
      <c r="F31" s="112"/>
      <c r="G31" s="112"/>
      <c r="H31" s="112"/>
      <c r="I31" s="112"/>
      <c r="J31" s="117"/>
      <c r="K31" s="112"/>
    </row>
    <row r="32" spans="1:11">
      <c r="A32" s="114"/>
      <c r="B32" s="112"/>
      <c r="C32" s="112"/>
      <c r="D32" s="112"/>
      <c r="E32" s="112"/>
      <c r="F32" s="112"/>
      <c r="G32" s="112"/>
      <c r="H32" s="112"/>
      <c r="I32" s="112"/>
      <c r="J32" s="117"/>
      <c r="K32" s="112"/>
    </row>
    <row r="33" spans="1:11">
      <c r="A33" s="114"/>
      <c r="B33" s="112"/>
      <c r="C33" s="112"/>
      <c r="D33" s="112"/>
      <c r="E33" s="112"/>
      <c r="F33" s="112"/>
      <c r="G33" s="112"/>
      <c r="H33" s="112"/>
      <c r="I33" s="112"/>
      <c r="J33" s="117"/>
      <c r="K33" s="112"/>
    </row>
    <row r="34" spans="1:11">
      <c r="A34" s="114"/>
      <c r="B34" s="112"/>
      <c r="C34" s="112"/>
      <c r="D34" s="112"/>
      <c r="E34" s="112"/>
      <c r="F34" s="112"/>
      <c r="G34" s="112"/>
      <c r="H34" s="112"/>
      <c r="I34" s="112"/>
      <c r="J34" s="117"/>
      <c r="K34" s="112"/>
    </row>
    <row r="35" spans="1:11">
      <c r="A35" s="114"/>
      <c r="B35" s="112"/>
      <c r="C35" s="112"/>
      <c r="D35" s="112"/>
      <c r="E35" s="112"/>
      <c r="F35" s="112"/>
      <c r="G35" s="112"/>
      <c r="H35" s="112"/>
      <c r="I35" s="112"/>
      <c r="J35" s="117"/>
      <c r="K35" s="112"/>
    </row>
    <row r="36" spans="1:11">
      <c r="A36" s="114"/>
      <c r="B36" s="112"/>
      <c r="C36" s="112"/>
      <c r="D36" s="112"/>
      <c r="E36" s="112"/>
      <c r="F36" s="112"/>
      <c r="G36" s="112"/>
      <c r="H36" s="112"/>
      <c r="I36" s="112"/>
      <c r="J36" s="117"/>
      <c r="K36" s="112"/>
    </row>
    <row r="37" spans="1:11">
      <c r="A37" s="114"/>
      <c r="B37" s="112"/>
      <c r="C37" s="112"/>
      <c r="D37" s="112"/>
      <c r="E37" s="112"/>
      <c r="F37" s="112"/>
      <c r="G37" s="112"/>
      <c r="H37" s="112"/>
      <c r="I37" s="112"/>
      <c r="J37" s="117"/>
      <c r="K37" s="112"/>
    </row>
    <row r="38" spans="1:11">
      <c r="A38" s="114"/>
      <c r="B38" s="112"/>
      <c r="C38" s="112"/>
      <c r="D38" s="112"/>
      <c r="E38" s="112"/>
      <c r="F38" s="112"/>
      <c r="G38" s="112"/>
      <c r="H38" s="112"/>
      <c r="I38" s="112"/>
      <c r="J38" s="117"/>
      <c r="K38" s="112"/>
    </row>
    <row r="39" spans="1:11">
      <c r="A39" s="114"/>
      <c r="B39" s="112"/>
      <c r="C39" s="112"/>
      <c r="D39" s="112"/>
      <c r="E39" s="112"/>
      <c r="F39" s="112"/>
      <c r="G39" s="112"/>
      <c r="H39" s="112"/>
      <c r="I39" s="112"/>
      <c r="J39" s="117"/>
      <c r="K39" s="112"/>
    </row>
    <row r="40" spans="1:11">
      <c r="A40" s="114"/>
      <c r="B40" s="112"/>
      <c r="C40" s="112"/>
      <c r="D40" s="112"/>
      <c r="E40" s="112"/>
      <c r="F40" s="112"/>
      <c r="G40" s="112"/>
      <c r="H40" s="112"/>
      <c r="I40" s="112"/>
      <c r="J40" s="117"/>
      <c r="K40" s="112"/>
    </row>
    <row r="41" spans="1:11" ht="20.100000000000001" customHeight="1">
      <c r="A41" s="114"/>
      <c r="B41" s="123" t="s">
        <v>18</v>
      </c>
      <c r="C41" s="123"/>
      <c r="D41" s="123"/>
      <c r="E41" s="123"/>
      <c r="F41" s="123"/>
      <c r="G41" s="123"/>
      <c r="H41" s="125" t="s">
        <v>159</v>
      </c>
      <c r="I41" s="119"/>
      <c r="J41" s="117"/>
      <c r="K41" s="112"/>
    </row>
    <row r="42" spans="1:11" ht="20.100000000000001" customHeight="1">
      <c r="A42" s="114"/>
      <c r="B42" s="124" t="s">
        <v>19</v>
      </c>
      <c r="C42" s="124"/>
      <c r="D42" s="124"/>
      <c r="E42" s="124"/>
      <c r="F42" s="124"/>
      <c r="G42" s="124"/>
      <c r="H42" s="131" t="s">
        <v>160</v>
      </c>
      <c r="I42" s="119"/>
      <c r="J42" s="117"/>
      <c r="K42" s="112"/>
    </row>
    <row r="43" spans="1:11" ht="20.100000000000001" customHeight="1">
      <c r="A43" s="114"/>
      <c r="B43" s="124" t="s">
        <v>20</v>
      </c>
      <c r="C43" s="124"/>
      <c r="D43" s="124"/>
      <c r="E43" s="124"/>
      <c r="F43" s="124"/>
      <c r="G43" s="124"/>
      <c r="H43" s="131" t="s">
        <v>161</v>
      </c>
      <c r="I43" s="119"/>
      <c r="J43" s="117"/>
      <c r="K43" s="112"/>
    </row>
    <row r="44" spans="1:11" ht="20.100000000000001" customHeight="1">
      <c r="A44" s="114"/>
      <c r="B44" s="124" t="s">
        <v>21</v>
      </c>
      <c r="C44" s="124"/>
      <c r="D44" s="124"/>
      <c r="E44" s="124"/>
      <c r="F44" s="124"/>
      <c r="G44" s="124"/>
      <c r="H44" s="131" t="s">
        <v>162</v>
      </c>
      <c r="I44" s="119"/>
      <c r="J44" s="117"/>
      <c r="K44" s="112"/>
    </row>
    <row r="45" spans="1:11" ht="20.100000000000001" customHeight="1">
      <c r="A45" s="114"/>
      <c r="B45" s="123" t="s">
        <v>22</v>
      </c>
      <c r="C45" s="123"/>
      <c r="D45" s="123"/>
      <c r="E45" s="123"/>
      <c r="F45" s="123"/>
      <c r="G45" s="125"/>
      <c r="H45" s="132" t="s">
        <v>404</v>
      </c>
      <c r="I45" s="119"/>
      <c r="J45" s="117"/>
      <c r="K45" s="112"/>
    </row>
    <row r="46" spans="1:11" ht="20.100000000000001" customHeight="1">
      <c r="A46" s="114"/>
      <c r="B46" s="123" t="s">
        <v>23</v>
      </c>
      <c r="C46" s="123"/>
      <c r="D46" s="123"/>
      <c r="E46" s="123"/>
      <c r="F46" s="125"/>
      <c r="G46" s="123"/>
      <c r="H46" s="125" t="s">
        <v>405</v>
      </c>
      <c r="I46" s="112"/>
      <c r="J46" s="117"/>
      <c r="K46" s="112"/>
    </row>
    <row r="47" spans="1:11">
      <c r="A47" s="114"/>
      <c r="B47" s="112"/>
      <c r="C47" s="112"/>
      <c r="D47" s="112"/>
      <c r="E47" s="112"/>
      <c r="F47" s="112"/>
      <c r="G47" s="112"/>
      <c r="H47" s="112"/>
      <c r="I47" s="112"/>
      <c r="J47" s="117"/>
    </row>
    <row r="48" spans="1:11">
      <c r="A48" s="114"/>
      <c r="B48" s="112"/>
      <c r="C48" s="112"/>
      <c r="D48" s="112"/>
      <c r="E48" s="112"/>
      <c r="F48" s="112"/>
      <c r="G48" s="112"/>
      <c r="H48" s="112"/>
      <c r="I48" s="112"/>
      <c r="J48" s="117"/>
    </row>
    <row r="49" spans="1:10">
      <c r="A49" s="120"/>
      <c r="B49" s="121"/>
      <c r="C49" s="121"/>
      <c r="D49" s="121"/>
      <c r="E49" s="121"/>
      <c r="F49" s="121"/>
      <c r="G49" s="121"/>
      <c r="H49" s="121"/>
      <c r="I49" s="121"/>
      <c r="J49" s="122"/>
    </row>
  </sheetData>
  <mergeCells count="4">
    <mergeCell ref="B23:J23"/>
    <mergeCell ref="B24:J24"/>
    <mergeCell ref="B25:J25"/>
    <mergeCell ref="B28:J28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19"/>
  <sheetViews>
    <sheetView workbookViewId="0">
      <selection activeCell="K25" sqref="K25"/>
    </sheetView>
  </sheetViews>
  <sheetFormatPr defaultRowHeight="15"/>
  <cols>
    <col min="1" max="1" width="20.140625" style="113" customWidth="1"/>
    <col min="2" max="2" width="10.28515625" style="113" customWidth="1"/>
    <col min="3" max="3" width="12" style="113" bestFit="1" customWidth="1"/>
    <col min="4" max="4" width="9.7109375" style="113" customWidth="1"/>
    <col min="5" max="5" width="12" style="113" bestFit="1" customWidth="1"/>
    <col min="6" max="6" width="9.28515625" style="113" bestFit="1" customWidth="1"/>
    <col min="7" max="7" width="8.42578125" style="113" customWidth="1"/>
    <col min="8" max="8" width="9.28515625" style="113" customWidth="1"/>
    <col min="9" max="16384" width="9.140625" style="113"/>
  </cols>
  <sheetData>
    <row r="2" spans="1:8">
      <c r="A2" s="344" t="s">
        <v>208</v>
      </c>
      <c r="B2" s="344"/>
      <c r="C2" s="344"/>
      <c r="D2" s="344"/>
      <c r="E2" s="344"/>
      <c r="F2" s="344"/>
      <c r="G2" s="344"/>
      <c r="H2" s="344"/>
    </row>
    <row r="3" spans="1:8">
      <c r="A3" s="146"/>
      <c r="B3" s="147"/>
      <c r="C3" s="147"/>
      <c r="D3" s="147"/>
      <c r="E3" s="147"/>
      <c r="F3" s="147"/>
      <c r="G3" s="147"/>
      <c r="H3" s="147"/>
    </row>
    <row r="4" spans="1:8" ht="48.75" thickBot="1">
      <c r="A4" s="148" t="s">
        <v>61</v>
      </c>
      <c r="B4" s="149" t="s">
        <v>222</v>
      </c>
      <c r="C4" s="149" t="s">
        <v>223</v>
      </c>
      <c r="D4" s="149" t="s">
        <v>209</v>
      </c>
      <c r="E4" s="149" t="s">
        <v>110</v>
      </c>
      <c r="F4" s="149" t="s">
        <v>221</v>
      </c>
      <c r="G4" s="149" t="s">
        <v>111</v>
      </c>
      <c r="H4" s="150" t="s">
        <v>210</v>
      </c>
    </row>
    <row r="5" spans="1:8" ht="15.75" thickTop="1">
      <c r="A5" s="151" t="s">
        <v>211</v>
      </c>
      <c r="B5" s="152"/>
      <c r="C5" s="152"/>
      <c r="D5" s="152"/>
      <c r="E5" s="152"/>
      <c r="F5" s="152"/>
      <c r="G5" s="152"/>
      <c r="H5" s="152"/>
    </row>
    <row r="6" spans="1:8">
      <c r="A6" s="153" t="s">
        <v>212</v>
      </c>
      <c r="B6" s="154">
        <v>15336651</v>
      </c>
      <c r="C6" s="154"/>
      <c r="D6" s="154">
        <v>4774012</v>
      </c>
      <c r="E6" s="154">
        <v>10604800</v>
      </c>
      <c r="F6" s="155">
        <v>13182099</v>
      </c>
      <c r="G6" s="155">
        <v>2249085</v>
      </c>
      <c r="H6" s="154">
        <f>SUM(B6:G6)</f>
        <v>46146647</v>
      </c>
    </row>
    <row r="7" spans="1:8">
      <c r="A7" s="156" t="s">
        <v>213</v>
      </c>
      <c r="B7" s="157"/>
      <c r="C7" s="157">
        <v>14000000</v>
      </c>
      <c r="D7" s="157"/>
      <c r="E7" s="157">
        <f>390000+98070</f>
        <v>488070</v>
      </c>
      <c r="F7" s="158"/>
      <c r="G7" s="158"/>
      <c r="H7" s="152">
        <f>SUM(B7:G7)</f>
        <v>14488070</v>
      </c>
    </row>
    <row r="8" spans="1:8">
      <c r="A8" s="156" t="s">
        <v>214</v>
      </c>
      <c r="B8" s="157"/>
      <c r="C8" s="157"/>
      <c r="D8" s="157"/>
      <c r="E8" s="157">
        <v>400000</v>
      </c>
      <c r="F8" s="158"/>
      <c r="G8" s="158"/>
      <c r="H8" s="152">
        <f>SUM(B8:G8)</f>
        <v>400000</v>
      </c>
    </row>
    <row r="9" spans="1:8" ht="15.75" thickBot="1">
      <c r="A9" s="159" t="s">
        <v>215</v>
      </c>
      <c r="B9" s="160">
        <f t="shared" ref="B9:H9" si="0">B6+B7-B8</f>
        <v>15336651</v>
      </c>
      <c r="C9" s="160">
        <f t="shared" si="0"/>
        <v>14000000</v>
      </c>
      <c r="D9" s="160">
        <f t="shared" si="0"/>
        <v>4774012</v>
      </c>
      <c r="E9" s="160">
        <f t="shared" si="0"/>
        <v>10692870</v>
      </c>
      <c r="F9" s="160">
        <f t="shared" si="0"/>
        <v>13182099</v>
      </c>
      <c r="G9" s="160">
        <f t="shared" si="0"/>
        <v>2249085</v>
      </c>
      <c r="H9" s="160">
        <f t="shared" si="0"/>
        <v>60234717</v>
      </c>
    </row>
    <row r="10" spans="1:8" ht="9.75" customHeight="1" thickTop="1">
      <c r="A10" s="153"/>
      <c r="B10" s="154"/>
      <c r="C10" s="154"/>
      <c r="D10" s="154"/>
      <c r="E10" s="154"/>
      <c r="F10" s="154"/>
      <c r="G10" s="154"/>
      <c r="H10" s="154"/>
    </row>
    <row r="11" spans="1:8">
      <c r="A11" s="151" t="s">
        <v>207</v>
      </c>
      <c r="B11" s="152"/>
      <c r="C11" s="152"/>
      <c r="D11" s="152"/>
      <c r="E11" s="152"/>
      <c r="F11" s="152"/>
      <c r="G11" s="152"/>
      <c r="H11" s="152"/>
    </row>
    <row r="12" spans="1:8">
      <c r="A12" s="153" t="s">
        <v>216</v>
      </c>
      <c r="B12" s="154"/>
      <c r="C12" s="154"/>
      <c r="D12" s="154">
        <v>2366280</v>
      </c>
      <c r="E12" s="161">
        <v>5438789</v>
      </c>
      <c r="F12" s="162">
        <v>7633754</v>
      </c>
      <c r="G12" s="162">
        <v>1528353</v>
      </c>
      <c r="H12" s="154">
        <f>SUM(B12:G12)</f>
        <v>16967176</v>
      </c>
    </row>
    <row r="13" spans="1:8">
      <c r="A13" s="156" t="s">
        <v>217</v>
      </c>
      <c r="B13" s="152"/>
      <c r="C13" s="152">
        <f>50000+41667</f>
        <v>91667</v>
      </c>
      <c r="D13" s="152">
        <v>481546</v>
      </c>
      <c r="E13" s="157">
        <f>953202+32500+6538</f>
        <v>992240</v>
      </c>
      <c r="F13" s="163">
        <v>1109669</v>
      </c>
      <c r="G13" s="163">
        <v>144146</v>
      </c>
      <c r="H13" s="152">
        <f>SUM(B13:G13)</f>
        <v>2819268</v>
      </c>
    </row>
    <row r="14" spans="1:8">
      <c r="A14" s="156" t="s">
        <v>214</v>
      </c>
      <c r="B14" s="157"/>
      <c r="C14" s="157"/>
      <c r="D14" s="152"/>
      <c r="E14" s="157"/>
      <c r="F14" s="163"/>
      <c r="G14" s="163"/>
      <c r="H14" s="152">
        <f>SUM(B14:G14)</f>
        <v>0</v>
      </c>
    </row>
    <row r="15" spans="1:8" ht="15.75" thickBot="1">
      <c r="A15" s="159" t="s">
        <v>218</v>
      </c>
      <c r="B15" s="160">
        <f t="shared" ref="B15:H15" si="1">B12+B13-B14</f>
        <v>0</v>
      </c>
      <c r="C15" s="160">
        <f>C12+C13-C14</f>
        <v>91667</v>
      </c>
      <c r="D15" s="160">
        <f t="shared" si="1"/>
        <v>2847826</v>
      </c>
      <c r="E15" s="160">
        <f t="shared" si="1"/>
        <v>6431029</v>
      </c>
      <c r="F15" s="160">
        <f t="shared" si="1"/>
        <v>8743423</v>
      </c>
      <c r="G15" s="160">
        <f t="shared" si="1"/>
        <v>1672499</v>
      </c>
      <c r="H15" s="160">
        <f t="shared" si="1"/>
        <v>19786444</v>
      </c>
    </row>
    <row r="16" spans="1:8" ht="15.75" thickTop="1">
      <c r="A16" s="156"/>
      <c r="B16" s="152"/>
      <c r="C16" s="152"/>
      <c r="D16" s="152"/>
      <c r="E16" s="152"/>
      <c r="F16" s="152"/>
      <c r="G16" s="152"/>
      <c r="H16" s="152"/>
    </row>
    <row r="17" spans="1:8">
      <c r="A17" s="153" t="s">
        <v>219</v>
      </c>
      <c r="B17" s="161">
        <f t="shared" ref="B17:H17" si="2">+B6-B12</f>
        <v>15336651</v>
      </c>
      <c r="C17" s="161">
        <f t="shared" si="2"/>
        <v>0</v>
      </c>
      <c r="D17" s="161">
        <f t="shared" si="2"/>
        <v>2407732</v>
      </c>
      <c r="E17" s="161">
        <f t="shared" si="2"/>
        <v>5166011</v>
      </c>
      <c r="F17" s="161">
        <f t="shared" si="2"/>
        <v>5548345</v>
      </c>
      <c r="G17" s="161">
        <f t="shared" si="2"/>
        <v>720732</v>
      </c>
      <c r="H17" s="161">
        <f t="shared" si="2"/>
        <v>29179471</v>
      </c>
    </row>
    <row r="18" spans="1:8" ht="15.75" thickBot="1">
      <c r="A18" s="159" t="s">
        <v>220</v>
      </c>
      <c r="B18" s="164">
        <f t="shared" ref="B18:H18" si="3">+B9-B15</f>
        <v>15336651</v>
      </c>
      <c r="C18" s="164">
        <f t="shared" si="3"/>
        <v>13908333</v>
      </c>
      <c r="D18" s="164">
        <f t="shared" si="3"/>
        <v>1926186</v>
      </c>
      <c r="E18" s="164">
        <f t="shared" si="3"/>
        <v>4261841</v>
      </c>
      <c r="F18" s="164">
        <f t="shared" si="3"/>
        <v>4438676</v>
      </c>
      <c r="G18" s="164">
        <f t="shared" si="3"/>
        <v>576586</v>
      </c>
      <c r="H18" s="164">
        <f t="shared" si="3"/>
        <v>40448273</v>
      </c>
    </row>
    <row r="19" spans="1:8" ht="15.75" thickTop="1"/>
  </sheetData>
  <mergeCells count="1">
    <mergeCell ref="A2:H2"/>
  </mergeCells>
  <phoneticPr fontId="2" type="noConversion"/>
  <pageMargins left="0.5" right="0.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5" sqref="D5"/>
    </sheetView>
  </sheetViews>
  <sheetFormatPr defaultRowHeight="12.75"/>
  <cols>
    <col min="1" max="1" width="9.140625" customWidth="1"/>
    <col min="2" max="2" width="39.42578125" customWidth="1"/>
    <col min="3" max="3" width="11.42578125" customWidth="1"/>
    <col min="4" max="4" width="12.7109375" customWidth="1"/>
    <col min="5" max="5" width="9.140625" customWidth="1"/>
  </cols>
  <sheetData>
    <row r="1" spans="1:4" ht="15.75">
      <c r="A1" s="345" t="s">
        <v>231</v>
      </c>
      <c r="B1" s="345"/>
      <c r="C1" s="345"/>
      <c r="D1" s="345"/>
    </row>
    <row r="2" spans="1:4" ht="15">
      <c r="A2" s="136"/>
      <c r="B2" s="136"/>
      <c r="C2" s="137"/>
      <c r="D2" s="137"/>
    </row>
    <row r="3" spans="1:4" ht="15.75">
      <c r="A3" s="138" t="s">
        <v>25</v>
      </c>
      <c r="B3" s="138" t="s">
        <v>61</v>
      </c>
      <c r="C3" s="139"/>
      <c r="D3" s="139" t="s">
        <v>193</v>
      </c>
    </row>
    <row r="4" spans="1:4" ht="15.75">
      <c r="A4" s="138">
        <v>1</v>
      </c>
      <c r="B4" s="140" t="s">
        <v>194</v>
      </c>
      <c r="C4" s="141"/>
      <c r="D4" s="142">
        <f>pash!D24</f>
        <v>35786491</v>
      </c>
    </row>
    <row r="5" spans="1:4" ht="15.75">
      <c r="A5" s="138">
        <v>2</v>
      </c>
      <c r="B5" s="140" t="s">
        <v>195</v>
      </c>
      <c r="C5" s="141"/>
      <c r="D5" s="142">
        <f>SUM(C6:C8)</f>
        <v>0</v>
      </c>
    </row>
    <row r="6" spans="1:4" ht="15.75">
      <c r="A6" s="138"/>
      <c r="B6" s="143" t="s">
        <v>196</v>
      </c>
      <c r="C6" s="144"/>
      <c r="D6" s="144"/>
    </row>
    <row r="7" spans="1:4" ht="15.75">
      <c r="A7" s="138"/>
      <c r="B7" s="143" t="s">
        <v>200</v>
      </c>
      <c r="C7" s="144"/>
      <c r="D7" s="144"/>
    </row>
    <row r="8" spans="1:4" ht="15.75">
      <c r="A8" s="138"/>
      <c r="B8" s="143"/>
      <c r="C8" s="144"/>
      <c r="D8" s="144"/>
    </row>
    <row r="9" spans="1:4" ht="15.75">
      <c r="A9" s="138">
        <v>3</v>
      </c>
      <c r="B9" s="140" t="s">
        <v>197</v>
      </c>
      <c r="C9" s="141"/>
      <c r="D9" s="142">
        <f>D4+D5</f>
        <v>35786491</v>
      </c>
    </row>
    <row r="10" spans="1:4" ht="15.75">
      <c r="A10" s="138">
        <v>4</v>
      </c>
      <c r="B10" s="140" t="s">
        <v>198</v>
      </c>
      <c r="C10" s="141"/>
      <c r="D10" s="142">
        <f>D9*10%</f>
        <v>3578649.1</v>
      </c>
    </row>
    <row r="11" spans="1:4" ht="15.75">
      <c r="A11" s="138">
        <v>5</v>
      </c>
      <c r="B11" s="140" t="s">
        <v>199</v>
      </c>
      <c r="C11" s="141"/>
      <c r="D11" s="142">
        <f>D4-D10</f>
        <v>32207841.899999999</v>
      </c>
    </row>
  </sheetData>
  <mergeCells count="1">
    <mergeCell ref="A1:D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8:A30"/>
  <sheetViews>
    <sheetView topLeftCell="A13" workbookViewId="0">
      <selection sqref="A1:J1048576"/>
    </sheetView>
  </sheetViews>
  <sheetFormatPr defaultRowHeight="12.75"/>
  <sheetData>
    <row r="8" s="291" customFormat="1"/>
    <row r="11" s="292" customFormat="1" ht="15"/>
    <row r="12" s="292" customFormat="1" ht="15"/>
    <row r="13" s="292" customFormat="1" ht="15"/>
    <row r="14" s="292" customFormat="1" ht="15"/>
    <row r="15" s="292" customFormat="1" ht="15"/>
    <row r="16" s="292" customFormat="1" ht="15"/>
    <row r="17" s="292" customFormat="1" ht="15"/>
    <row r="18" s="292" customFormat="1" ht="15"/>
    <row r="19" s="292" customFormat="1" ht="15"/>
    <row r="20" s="292" customFormat="1" ht="15"/>
    <row r="21" s="292" customFormat="1" ht="15"/>
    <row r="22" s="292" customFormat="1" ht="15"/>
    <row r="23" s="292" customFormat="1" ht="15"/>
    <row r="24" s="292" customFormat="1" ht="15"/>
    <row r="25" s="292" customFormat="1" ht="15"/>
    <row r="26" s="292" customFormat="1" ht="15"/>
    <row r="27" s="292" customFormat="1" ht="15"/>
    <row r="28" s="292" customFormat="1" ht="15"/>
    <row r="29" s="292" customFormat="1" ht="15"/>
    <row r="30" s="292" customFormat="1" ht="15"/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H1048576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B39"/>
  <sheetViews>
    <sheetView topLeftCell="A4" workbookViewId="0">
      <selection activeCell="A4" sqref="A1:F1048576"/>
    </sheetView>
  </sheetViews>
  <sheetFormatPr defaultColWidth="19.42578125" defaultRowHeight="15.75"/>
  <cols>
    <col min="1" max="16384" width="19.42578125" style="293"/>
  </cols>
  <sheetData>
    <row r="2" spans="1:2">
      <c r="A2" s="294"/>
      <c r="B2" s="294"/>
    </row>
    <row r="3" spans="1:2">
      <c r="A3" s="294"/>
      <c r="B3" s="294"/>
    </row>
    <row r="4" spans="1:2">
      <c r="A4" s="294"/>
      <c r="B4" s="294"/>
    </row>
    <row r="5" spans="1:2">
      <c r="A5" s="294"/>
      <c r="B5" s="294"/>
    </row>
    <row r="6" spans="1:2">
      <c r="A6" s="295"/>
      <c r="B6" s="295"/>
    </row>
    <row r="7" spans="1:2">
      <c r="A7" s="295"/>
      <c r="B7" s="295"/>
    </row>
    <row r="8" spans="1:2" s="296" customFormat="1"/>
    <row r="9" spans="1:2" s="297" customFormat="1" ht="36.75" customHeight="1"/>
    <row r="32" s="7" customFormat="1"/>
    <row r="33" spans="1:1" s="7" customFormat="1"/>
    <row r="34" spans="1:1" s="298" customFormat="1"/>
    <row r="39" spans="1:1" s="299" customFormat="1" ht="12.75">
      <c r="A39" s="30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62"/>
  <sheetViews>
    <sheetView topLeftCell="A25" workbookViewId="0">
      <selection activeCell="I40" sqref="I40"/>
    </sheetView>
  </sheetViews>
  <sheetFormatPr defaultRowHeight="15.75"/>
  <cols>
    <col min="1" max="1" width="4.140625" style="12" bestFit="1" customWidth="1"/>
    <col min="2" max="2" width="54.5703125" style="11" customWidth="1"/>
    <col min="3" max="3" width="8.7109375" style="31" customWidth="1" collapsed="1"/>
    <col min="4" max="4" width="13.7109375" style="14" bestFit="1" customWidth="1"/>
    <col min="5" max="5" width="13.140625" style="15" bestFit="1" customWidth="1"/>
    <col min="6" max="6" width="14" style="7" hidden="1" customWidth="1"/>
    <col min="7" max="7" width="16.85546875" style="7" hidden="1" customWidth="1"/>
    <col min="8" max="16384" width="9.140625" style="7"/>
  </cols>
  <sheetData>
    <row r="1" spans="1:6">
      <c r="A1" s="13"/>
    </row>
    <row r="2" spans="1:6" s="6" customFormat="1">
      <c r="A2" s="305" t="s">
        <v>406</v>
      </c>
      <c r="B2" s="305"/>
      <c r="C2" s="305"/>
      <c r="D2" s="305"/>
      <c r="E2" s="305"/>
    </row>
    <row r="3" spans="1:6" ht="22.5" customHeight="1">
      <c r="A3" s="41" t="s">
        <v>25</v>
      </c>
      <c r="B3" s="42" t="s">
        <v>121</v>
      </c>
      <c r="C3" s="5" t="s">
        <v>28</v>
      </c>
      <c r="D3" s="43" t="s">
        <v>403</v>
      </c>
      <c r="E3" s="43" t="s">
        <v>225</v>
      </c>
    </row>
    <row r="4" spans="1:6" s="8" customFormat="1" ht="15" customHeight="1">
      <c r="A4" s="44" t="s">
        <v>26</v>
      </c>
      <c r="B4" s="45" t="s">
        <v>123</v>
      </c>
      <c r="C4" s="32"/>
      <c r="D4" s="46"/>
      <c r="E4" s="46"/>
    </row>
    <row r="5" spans="1:6" s="9" customFormat="1" ht="15" customHeight="1">
      <c r="A5" s="47">
        <v>1</v>
      </c>
      <c r="B5" s="48" t="s">
        <v>29</v>
      </c>
      <c r="C5" s="33">
        <v>6</v>
      </c>
      <c r="D5" s="16">
        <f>1988340+27252065+132719</f>
        <v>29373124</v>
      </c>
      <c r="E5" s="16">
        <v>3384691.17</v>
      </c>
      <c r="F5" s="186"/>
    </row>
    <row r="6" spans="1:6" s="6" customFormat="1" ht="15" customHeight="1">
      <c r="A6" s="52"/>
      <c r="B6" s="53" t="s">
        <v>168</v>
      </c>
      <c r="C6" s="33"/>
      <c r="D6" s="19"/>
      <c r="E6" s="19"/>
      <c r="F6" s="186"/>
    </row>
    <row r="7" spans="1:6" s="9" customFormat="1" ht="15" customHeight="1">
      <c r="A7" s="47">
        <v>2</v>
      </c>
      <c r="B7" s="48" t="s">
        <v>100</v>
      </c>
      <c r="C7" s="33"/>
      <c r="D7" s="16"/>
      <c r="E7" s="16"/>
      <c r="F7" s="186"/>
    </row>
    <row r="8" spans="1:6" s="6" customFormat="1" ht="15" customHeight="1">
      <c r="A8" s="50" t="s">
        <v>115</v>
      </c>
      <c r="B8" s="54" t="s">
        <v>107</v>
      </c>
      <c r="C8" s="33"/>
      <c r="D8" s="18"/>
      <c r="E8" s="18"/>
      <c r="F8" s="186"/>
    </row>
    <row r="9" spans="1:6" s="6" customFormat="1" ht="15" customHeight="1">
      <c r="A9" s="50" t="s">
        <v>116</v>
      </c>
      <c r="B9" s="54" t="s">
        <v>108</v>
      </c>
      <c r="C9" s="33"/>
      <c r="D9" s="18"/>
      <c r="E9" s="18"/>
      <c r="F9" s="186"/>
    </row>
    <row r="10" spans="1:6" s="6" customFormat="1" ht="15" customHeight="1">
      <c r="A10" s="50"/>
      <c r="B10" s="53" t="s">
        <v>169</v>
      </c>
      <c r="C10" s="33"/>
      <c r="D10" s="19"/>
      <c r="E10" s="19"/>
      <c r="F10" s="186"/>
    </row>
    <row r="11" spans="1:6" s="9" customFormat="1" ht="15" customHeight="1">
      <c r="A11" s="47">
        <v>3</v>
      </c>
      <c r="B11" s="48" t="s">
        <v>101</v>
      </c>
      <c r="C11" s="33"/>
      <c r="D11" s="16"/>
      <c r="E11" s="16"/>
      <c r="F11" s="186"/>
    </row>
    <row r="12" spans="1:6" s="10" customFormat="1" ht="15" customHeight="1">
      <c r="A12" s="50" t="s">
        <v>115</v>
      </c>
      <c r="B12" s="55" t="s">
        <v>130</v>
      </c>
      <c r="C12" s="33"/>
      <c r="D12" s="17">
        <v>36505832</v>
      </c>
      <c r="E12" s="17">
        <v>18701198.059999999</v>
      </c>
      <c r="F12" s="186">
        <f>D12-E12</f>
        <v>17804633.940000001</v>
      </c>
    </row>
    <row r="13" spans="1:6" s="10" customFormat="1" ht="15" customHeight="1">
      <c r="A13" s="50" t="s">
        <v>116</v>
      </c>
      <c r="B13" s="55" t="s">
        <v>131</v>
      </c>
      <c r="C13" s="33"/>
      <c r="D13" s="17">
        <v>14319</v>
      </c>
      <c r="E13" s="17">
        <v>1228703.74</v>
      </c>
      <c r="F13" s="186"/>
    </row>
    <row r="14" spans="1:6" s="10" customFormat="1" ht="15" customHeight="1" collapsed="1">
      <c r="A14" s="50" t="s">
        <v>117</v>
      </c>
      <c r="B14" s="55" t="s">
        <v>132</v>
      </c>
      <c r="C14" s="33"/>
      <c r="D14" s="17"/>
      <c r="E14" s="17"/>
      <c r="F14" s="186"/>
    </row>
    <row r="15" spans="1:6" s="6" customFormat="1" ht="15" customHeight="1">
      <c r="A15" s="50" t="s">
        <v>118</v>
      </c>
      <c r="B15" s="54" t="s">
        <v>133</v>
      </c>
      <c r="C15" s="33"/>
      <c r="D15" s="18"/>
      <c r="E15" s="18"/>
      <c r="F15" s="186"/>
    </row>
    <row r="16" spans="1:6" s="6" customFormat="1" ht="15" customHeight="1">
      <c r="A16" s="50"/>
      <c r="B16" s="53" t="s">
        <v>170</v>
      </c>
      <c r="C16" s="33">
        <v>7</v>
      </c>
      <c r="D16" s="19">
        <f>SUM(D12:D15)</f>
        <v>36520151</v>
      </c>
      <c r="E16" s="19">
        <f>SUM(E12:E15)</f>
        <v>19929901.799999997</v>
      </c>
      <c r="F16" s="186"/>
    </row>
    <row r="17" spans="1:6" s="9" customFormat="1" ht="15" customHeight="1">
      <c r="A17" s="47">
        <v>4</v>
      </c>
      <c r="B17" s="48" t="s">
        <v>30</v>
      </c>
      <c r="C17" s="33"/>
      <c r="D17" s="16"/>
      <c r="E17" s="16"/>
      <c r="F17" s="186"/>
    </row>
    <row r="18" spans="1:6" s="10" customFormat="1" ht="15" customHeight="1">
      <c r="A18" s="50" t="s">
        <v>115</v>
      </c>
      <c r="B18" s="51" t="s">
        <v>134</v>
      </c>
      <c r="C18" s="33"/>
      <c r="D18" s="17"/>
      <c r="E18" s="17"/>
      <c r="F18" s="186"/>
    </row>
    <row r="19" spans="1:6" s="10" customFormat="1" ht="15" customHeight="1">
      <c r="A19" s="50" t="s">
        <v>116</v>
      </c>
      <c r="B19" s="51" t="s">
        <v>135</v>
      </c>
      <c r="C19" s="33"/>
      <c r="D19" s="17">
        <v>911047</v>
      </c>
      <c r="E19" s="17">
        <v>1635482</v>
      </c>
      <c r="F19" s="186"/>
    </row>
    <row r="20" spans="1:6" s="6" customFormat="1" ht="15" customHeight="1">
      <c r="A20" s="50" t="s">
        <v>117</v>
      </c>
      <c r="B20" s="56" t="s">
        <v>136</v>
      </c>
      <c r="C20" s="33"/>
      <c r="D20" s="18"/>
      <c r="E20" s="18"/>
      <c r="F20" s="186"/>
    </row>
    <row r="21" spans="1:6" s="10" customFormat="1" ht="15" customHeight="1">
      <c r="A21" s="50" t="s">
        <v>118</v>
      </c>
      <c r="B21" s="51" t="s">
        <v>137</v>
      </c>
      <c r="C21" s="33"/>
      <c r="D21" s="17"/>
      <c r="E21" s="17"/>
      <c r="F21" s="186"/>
    </row>
    <row r="22" spans="1:6" s="6" customFormat="1" ht="15" customHeight="1">
      <c r="A22" s="50" t="s">
        <v>119</v>
      </c>
      <c r="B22" s="56" t="s">
        <v>138</v>
      </c>
      <c r="C22" s="33"/>
      <c r="D22" s="18">
        <v>17132006</v>
      </c>
      <c r="E22" s="18">
        <v>20913596.920000002</v>
      </c>
      <c r="F22" s="186"/>
    </row>
    <row r="23" spans="1:6" s="6" customFormat="1" ht="15" customHeight="1">
      <c r="A23" s="50" t="s">
        <v>120</v>
      </c>
      <c r="B23" s="56" t="s">
        <v>139</v>
      </c>
      <c r="C23" s="33"/>
      <c r="D23" s="18"/>
      <c r="E23" s="18"/>
      <c r="F23" s="186"/>
    </row>
    <row r="24" spans="1:6" s="6" customFormat="1" ht="15" customHeight="1">
      <c r="A24" s="50"/>
      <c r="B24" s="53" t="s">
        <v>171</v>
      </c>
      <c r="C24" s="33">
        <v>8</v>
      </c>
      <c r="D24" s="19">
        <f>SUM(D18:D23)</f>
        <v>18043053</v>
      </c>
      <c r="E24" s="19">
        <f>SUM(E18:E23)</f>
        <v>22549078.920000002</v>
      </c>
      <c r="F24" s="186">
        <f>D24-E24</f>
        <v>-4506025.9200000018</v>
      </c>
    </row>
    <row r="25" spans="1:6" s="6" customFormat="1" ht="15" customHeight="1">
      <c r="A25" s="52">
        <v>5</v>
      </c>
      <c r="B25" s="53" t="s">
        <v>127</v>
      </c>
      <c r="C25" s="33"/>
      <c r="D25" s="19"/>
      <c r="E25" s="19"/>
      <c r="F25" s="186"/>
    </row>
    <row r="26" spans="1:6" s="6" customFormat="1" ht="15" customHeight="1">
      <c r="A26" s="52">
        <v>6</v>
      </c>
      <c r="B26" s="53" t="s">
        <v>128</v>
      </c>
      <c r="C26" s="33"/>
      <c r="D26" s="19"/>
      <c r="E26" s="19"/>
      <c r="F26" s="186"/>
    </row>
    <row r="27" spans="1:6" s="9" customFormat="1" ht="15" customHeight="1">
      <c r="A27" s="47">
        <v>7</v>
      </c>
      <c r="B27" s="48" t="s">
        <v>31</v>
      </c>
      <c r="C27" s="33"/>
      <c r="D27" s="16"/>
      <c r="E27" s="16"/>
      <c r="F27" s="186"/>
    </row>
    <row r="28" spans="1:6" s="6" customFormat="1" ht="15" customHeight="1">
      <c r="A28" s="50"/>
      <c r="B28" s="45" t="s">
        <v>8</v>
      </c>
      <c r="C28" s="33"/>
      <c r="D28" s="19">
        <f>D24+D16+D5</f>
        <v>83936328</v>
      </c>
      <c r="E28" s="19">
        <f>E24+E16+E5</f>
        <v>45863671.890000001</v>
      </c>
      <c r="F28" s="186"/>
    </row>
    <row r="29" spans="1:6" s="6" customFormat="1" ht="15" customHeight="1">
      <c r="A29" s="50"/>
      <c r="B29" s="57"/>
      <c r="C29" s="33"/>
      <c r="D29" s="20"/>
      <c r="E29" s="20"/>
      <c r="F29" s="186"/>
    </row>
    <row r="30" spans="1:6" s="8" customFormat="1" ht="15" customHeight="1">
      <c r="A30" s="44" t="s">
        <v>27</v>
      </c>
      <c r="B30" s="45" t="s">
        <v>124</v>
      </c>
      <c r="C30" s="32"/>
      <c r="D30" s="46"/>
      <c r="E30" s="46"/>
      <c r="F30" s="186"/>
    </row>
    <row r="31" spans="1:6" s="6" customFormat="1" ht="15" customHeight="1">
      <c r="A31" s="52">
        <v>1</v>
      </c>
      <c r="B31" s="53" t="s">
        <v>32</v>
      </c>
      <c r="C31" s="33"/>
      <c r="D31" s="19"/>
      <c r="E31" s="19"/>
      <c r="F31" s="186"/>
    </row>
    <row r="32" spans="1:6" s="6" customFormat="1" ht="15" customHeight="1">
      <c r="A32" s="50" t="s">
        <v>115</v>
      </c>
      <c r="B32" s="54" t="s">
        <v>172</v>
      </c>
      <c r="C32" s="33"/>
      <c r="D32" s="19"/>
      <c r="E32" s="19"/>
      <c r="F32" s="186"/>
    </row>
    <row r="33" spans="1:6" s="6" customFormat="1" ht="15" customHeight="1">
      <c r="A33" s="50" t="s">
        <v>116</v>
      </c>
      <c r="B33" s="54" t="s">
        <v>173</v>
      </c>
      <c r="C33" s="33"/>
      <c r="D33" s="19"/>
      <c r="E33" s="19"/>
      <c r="F33" s="186"/>
    </row>
    <row r="34" spans="1:6" s="6" customFormat="1" ht="15" customHeight="1">
      <c r="A34" s="50" t="s">
        <v>117</v>
      </c>
      <c r="B34" s="54" t="s">
        <v>174</v>
      </c>
      <c r="C34" s="33"/>
      <c r="D34" s="19"/>
      <c r="E34" s="19"/>
      <c r="F34" s="186"/>
    </row>
    <row r="35" spans="1:6" s="6" customFormat="1" ht="15" customHeight="1">
      <c r="A35" s="50" t="s">
        <v>118</v>
      </c>
      <c r="B35" s="54" t="s">
        <v>175</v>
      </c>
      <c r="C35" s="33"/>
      <c r="D35" s="19"/>
      <c r="E35" s="19"/>
      <c r="F35" s="186"/>
    </row>
    <row r="36" spans="1:6" s="6" customFormat="1" ht="15" customHeight="1">
      <c r="A36" s="50"/>
      <c r="B36" s="53" t="s">
        <v>168</v>
      </c>
      <c r="C36" s="33"/>
      <c r="D36" s="19"/>
      <c r="E36" s="19"/>
      <c r="F36" s="186"/>
    </row>
    <row r="37" spans="1:6" s="9" customFormat="1" ht="15" customHeight="1">
      <c r="A37" s="47">
        <v>2</v>
      </c>
      <c r="B37" s="48" t="s">
        <v>33</v>
      </c>
      <c r="C37" s="33"/>
      <c r="D37" s="16"/>
      <c r="E37" s="16"/>
      <c r="F37" s="186"/>
    </row>
    <row r="38" spans="1:6" s="6" customFormat="1" ht="15" customHeight="1">
      <c r="A38" s="50" t="s">
        <v>115</v>
      </c>
      <c r="B38" s="56" t="s">
        <v>140</v>
      </c>
      <c r="C38" s="33"/>
      <c r="D38" s="18">
        <f>9973600+21481600+12039136</f>
        <v>43494336</v>
      </c>
      <c r="E38" s="18">
        <v>31455200</v>
      </c>
      <c r="F38" s="186"/>
    </row>
    <row r="39" spans="1:6" s="10" customFormat="1" ht="15" customHeight="1">
      <c r="A39" s="50" t="s">
        <v>116</v>
      </c>
      <c r="B39" s="51" t="s">
        <v>141</v>
      </c>
      <c r="C39" s="33"/>
      <c r="D39" s="17">
        <f>43728965-3460842</f>
        <v>40268123</v>
      </c>
      <c r="E39" s="17">
        <v>38704947.630000003</v>
      </c>
      <c r="F39" s="186"/>
    </row>
    <row r="40" spans="1:6" s="10" customFormat="1" ht="15" customHeight="1">
      <c r="A40" s="50" t="s">
        <v>117</v>
      </c>
      <c r="B40" s="51" t="s">
        <v>109</v>
      </c>
      <c r="C40" s="33"/>
      <c r="D40" s="17">
        <f>4774012-3541253</f>
        <v>1232759</v>
      </c>
      <c r="E40" s="17">
        <v>1540948.7999999998</v>
      </c>
      <c r="F40" s="186"/>
    </row>
    <row r="41" spans="1:6" s="10" customFormat="1" ht="15" customHeight="1">
      <c r="A41" s="50" t="s">
        <v>118</v>
      </c>
      <c r="B41" s="51" t="s">
        <v>176</v>
      </c>
      <c r="C41" s="33"/>
      <c r="D41" s="17">
        <f>38541034+21469378+26578152+11049505+29106884+3695893+223500-11301677-27471663</f>
        <v>91891006</v>
      </c>
      <c r="E41" s="17">
        <v>55279048.859999999</v>
      </c>
      <c r="F41" s="186"/>
    </row>
    <row r="42" spans="1:6" s="10" customFormat="1" ht="15" customHeight="1">
      <c r="A42" s="50" t="s">
        <v>119</v>
      </c>
      <c r="B42" s="51" t="s">
        <v>228</v>
      </c>
      <c r="C42" s="33"/>
      <c r="D42" s="17">
        <v>3627667</v>
      </c>
      <c r="E42" s="17">
        <v>6677667</v>
      </c>
      <c r="F42" s="186"/>
    </row>
    <row r="43" spans="1:6" s="6" customFormat="1" ht="15" customHeight="1">
      <c r="A43" s="52"/>
      <c r="B43" s="53" t="s">
        <v>169</v>
      </c>
      <c r="C43" s="33"/>
      <c r="D43" s="19">
        <f>SUM(D38:D42)</f>
        <v>180513891</v>
      </c>
      <c r="E43" s="19">
        <f>SUM(E38:E42)</f>
        <v>133657812.28999999</v>
      </c>
      <c r="F43" s="186"/>
    </row>
    <row r="44" spans="1:6" s="6" customFormat="1" ht="15" customHeight="1">
      <c r="A44" s="52">
        <v>3</v>
      </c>
      <c r="B44" s="53" t="s">
        <v>125</v>
      </c>
      <c r="C44" s="33"/>
      <c r="D44" s="19">
        <v>82800</v>
      </c>
      <c r="E44" s="19">
        <v>82800</v>
      </c>
      <c r="F44" s="186"/>
    </row>
    <row r="45" spans="1:6" s="9" customFormat="1" ht="15" customHeight="1">
      <c r="A45" s="47">
        <v>4</v>
      </c>
      <c r="B45" s="48" t="s">
        <v>126</v>
      </c>
      <c r="C45" s="33"/>
      <c r="D45" s="16"/>
      <c r="E45" s="16"/>
      <c r="F45" s="186"/>
    </row>
    <row r="46" spans="1:6" s="9" customFormat="1" ht="15" customHeight="1">
      <c r="A46" s="50" t="s">
        <v>115</v>
      </c>
      <c r="B46" s="58" t="s">
        <v>177</v>
      </c>
      <c r="C46" s="33"/>
      <c r="D46" s="28"/>
      <c r="E46" s="28"/>
      <c r="F46" s="186"/>
    </row>
    <row r="47" spans="1:6" s="9" customFormat="1" ht="15" customHeight="1">
      <c r="A47" s="50" t="s">
        <v>116</v>
      </c>
      <c r="B47" s="58" t="s">
        <v>178</v>
      </c>
      <c r="C47" s="33"/>
      <c r="D47" s="28"/>
      <c r="E47" s="28"/>
      <c r="F47" s="186"/>
    </row>
    <row r="48" spans="1:6" s="9" customFormat="1" ht="15" customHeight="1">
      <c r="A48" s="50" t="s">
        <v>117</v>
      </c>
      <c r="B48" s="58" t="s">
        <v>179</v>
      </c>
      <c r="C48" s="33"/>
      <c r="D48" s="28"/>
      <c r="E48" s="28"/>
      <c r="F48" s="186"/>
    </row>
    <row r="49" spans="1:7" s="6" customFormat="1" ht="15" customHeight="1">
      <c r="A49" s="52"/>
      <c r="B49" s="53" t="s">
        <v>171</v>
      </c>
      <c r="C49" s="33"/>
      <c r="D49" s="19">
        <v>0</v>
      </c>
      <c r="E49" s="19">
        <v>0</v>
      </c>
      <c r="F49" s="186"/>
    </row>
    <row r="50" spans="1:7" s="6" customFormat="1" ht="15" customHeight="1">
      <c r="A50" s="52">
        <v>5</v>
      </c>
      <c r="B50" s="53" t="s">
        <v>34</v>
      </c>
      <c r="C50" s="33"/>
      <c r="D50" s="19"/>
      <c r="E50" s="19"/>
      <c r="F50" s="186"/>
    </row>
    <row r="51" spans="1:7" s="6" customFormat="1" ht="15" customHeight="1">
      <c r="A51" s="52">
        <v>6</v>
      </c>
      <c r="B51" s="53" t="s">
        <v>35</v>
      </c>
      <c r="C51" s="33"/>
      <c r="D51" s="19"/>
      <c r="E51" s="19"/>
      <c r="F51" s="186"/>
    </row>
    <row r="52" spans="1:7" s="6" customFormat="1" ht="15" customHeight="1">
      <c r="A52" s="52"/>
      <c r="B52" s="45" t="s">
        <v>9</v>
      </c>
      <c r="C52" s="33">
        <v>9</v>
      </c>
      <c r="D52" s="19">
        <f>D51+D50+D49+D44+D43+D36</f>
        <v>180596691</v>
      </c>
      <c r="E52" s="19">
        <f>E51+E50+E49+E44+E43+E36</f>
        <v>133740612.28999999</v>
      </c>
      <c r="F52" s="186"/>
    </row>
    <row r="53" spans="1:7" s="6" customFormat="1" ht="15" customHeight="1">
      <c r="A53" s="59"/>
      <c r="B53" s="60" t="s">
        <v>129</v>
      </c>
      <c r="C53" s="49"/>
      <c r="D53" s="61">
        <f>D52+D28</f>
        <v>264533019</v>
      </c>
      <c r="E53" s="61">
        <f>E52+E28</f>
        <v>179604284.18000001</v>
      </c>
      <c r="F53" s="186"/>
      <c r="G53" s="187"/>
    </row>
    <row r="54" spans="1:7" ht="18" customHeight="1"/>
    <row r="55" spans="1:7" ht="18" customHeight="1">
      <c r="D55" s="14">
        <f>D53-Pasivet!D47</f>
        <v>0</v>
      </c>
    </row>
    <row r="56" spans="1:7" ht="18" customHeight="1"/>
    <row r="57" spans="1:7" ht="18" customHeight="1"/>
    <row r="58" spans="1:7" ht="18" customHeight="1"/>
    <row r="59" spans="1:7" ht="18" customHeight="1"/>
    <row r="60" spans="1:7" ht="18" customHeight="1"/>
    <row r="61" spans="1:7" ht="18" customHeight="1"/>
    <row r="62" spans="1:7" ht="18" customHeight="1"/>
  </sheetData>
  <mergeCells count="1">
    <mergeCell ref="A2:E2"/>
  </mergeCells>
  <phoneticPr fontId="0" type="noConversion"/>
  <printOptions horizontalCentered="1"/>
  <pageMargins left="0.19685039370078741" right="0.19685039370078741" top="0.19685039370078741" bottom="0.19685039370078741" header="0.35433070866141736" footer="0.51181102362204722"/>
  <pageSetup paperSize="9"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 summaryBelow="0" summaryRight="0"/>
    <pageSetUpPr fitToPage="1"/>
  </sheetPr>
  <dimension ref="A1:F58"/>
  <sheetViews>
    <sheetView tabSelected="1" topLeftCell="A5" workbookViewId="0">
      <selection activeCell="I18" sqref="I18"/>
    </sheetView>
  </sheetViews>
  <sheetFormatPr defaultRowHeight="15"/>
  <cols>
    <col min="1" max="1" width="3.7109375" style="34" customWidth="1"/>
    <col min="2" max="2" width="52.5703125" style="71" customWidth="1"/>
    <col min="3" max="3" width="9" style="34" bestFit="1" customWidth="1"/>
    <col min="4" max="4" width="13.7109375" style="64" customWidth="1"/>
    <col min="5" max="5" width="15.7109375" style="64" customWidth="1"/>
    <col min="6" max="6" width="13.5703125" style="25" bestFit="1" customWidth="1"/>
    <col min="7" max="16384" width="9.140625" style="25"/>
  </cols>
  <sheetData>
    <row r="1" spans="1:6">
      <c r="A1" s="68"/>
      <c r="B1" s="69"/>
      <c r="C1" s="40"/>
      <c r="D1" s="165"/>
      <c r="E1" s="70"/>
    </row>
    <row r="2" spans="1:6">
      <c r="A2" s="306" t="s">
        <v>406</v>
      </c>
      <c r="B2" s="306"/>
      <c r="C2" s="306"/>
      <c r="D2" s="306"/>
      <c r="E2" s="306"/>
    </row>
    <row r="3" spans="1:6" ht="22.5" customHeight="1">
      <c r="A3" s="30" t="s">
        <v>25</v>
      </c>
      <c r="B3" s="105" t="s">
        <v>122</v>
      </c>
      <c r="C3" s="30" t="s">
        <v>28</v>
      </c>
      <c r="D3" s="43" t="s">
        <v>403</v>
      </c>
      <c r="E3" s="43" t="s">
        <v>225</v>
      </c>
    </row>
    <row r="4" spans="1:6" s="166" customFormat="1" ht="17.100000000000001" customHeight="1">
      <c r="A4" s="30" t="s">
        <v>26</v>
      </c>
      <c r="B4" s="105" t="s">
        <v>112</v>
      </c>
      <c r="C4" s="30"/>
      <c r="D4" s="22"/>
      <c r="E4" s="22"/>
    </row>
    <row r="5" spans="1:6" ht="17.100000000000001" customHeight="1">
      <c r="A5" s="30">
        <v>1</v>
      </c>
      <c r="B5" s="106" t="s">
        <v>36</v>
      </c>
      <c r="C5" s="30"/>
      <c r="D5" s="22"/>
      <c r="E5" s="22"/>
      <c r="F5" s="186"/>
    </row>
    <row r="6" spans="1:6" ht="17.100000000000001" customHeight="1">
      <c r="A6" s="30">
        <v>2</v>
      </c>
      <c r="B6" s="106" t="s">
        <v>142</v>
      </c>
      <c r="C6" s="30"/>
      <c r="D6" s="23"/>
      <c r="E6" s="23"/>
      <c r="F6" s="186"/>
    </row>
    <row r="7" spans="1:6" ht="17.100000000000001" customHeight="1">
      <c r="A7" s="30" t="s">
        <v>115</v>
      </c>
      <c r="B7" s="167" t="s">
        <v>145</v>
      </c>
      <c r="C7" s="30"/>
      <c r="D7" s="23"/>
      <c r="E7" s="23">
        <v>12767764.77</v>
      </c>
      <c r="F7" s="186"/>
    </row>
    <row r="8" spans="1:6" ht="17.100000000000001" customHeight="1">
      <c r="A8" s="30" t="s">
        <v>116</v>
      </c>
      <c r="B8" s="167" t="s">
        <v>146</v>
      </c>
      <c r="C8" s="30"/>
      <c r="D8" s="23"/>
      <c r="E8" s="23"/>
      <c r="F8" s="186"/>
    </row>
    <row r="9" spans="1:6" ht="17.100000000000001" customHeight="1">
      <c r="A9" s="30" t="s">
        <v>117</v>
      </c>
      <c r="B9" s="167" t="s">
        <v>147</v>
      </c>
      <c r="C9" s="30"/>
      <c r="D9" s="23"/>
      <c r="E9" s="23"/>
      <c r="F9" s="186"/>
    </row>
    <row r="10" spans="1:6" ht="17.100000000000001" customHeight="1">
      <c r="A10" s="30"/>
      <c r="B10" s="168" t="s">
        <v>3</v>
      </c>
      <c r="C10" s="30">
        <v>10</v>
      </c>
      <c r="D10" s="22">
        <f>SUM(D7:D9)</f>
        <v>0</v>
      </c>
      <c r="E10" s="22">
        <f>SUM(E7:E9)</f>
        <v>12767764.77</v>
      </c>
      <c r="F10" s="186"/>
    </row>
    <row r="11" spans="1:6" ht="17.100000000000001" customHeight="1">
      <c r="A11" s="30">
        <v>3</v>
      </c>
      <c r="B11" s="106" t="s">
        <v>37</v>
      </c>
      <c r="C11" s="30"/>
      <c r="D11" s="23"/>
      <c r="E11" s="23"/>
      <c r="F11" s="186"/>
    </row>
    <row r="12" spans="1:6" ht="17.100000000000001" customHeight="1">
      <c r="A12" s="172" t="s">
        <v>115</v>
      </c>
      <c r="B12" s="167" t="s">
        <v>148</v>
      </c>
      <c r="C12" s="30">
        <v>11</v>
      </c>
      <c r="D12" s="289">
        <v>44174366</v>
      </c>
      <c r="E12" s="23">
        <v>73663272.950000003</v>
      </c>
      <c r="F12" s="186"/>
    </row>
    <row r="13" spans="1:6" ht="17.100000000000001" customHeight="1">
      <c r="A13" s="172" t="s">
        <v>116</v>
      </c>
      <c r="B13" s="167" t="s">
        <v>149</v>
      </c>
      <c r="C13" s="30">
        <v>12</v>
      </c>
      <c r="D13" s="289">
        <v>5804774</v>
      </c>
      <c r="E13" s="23">
        <v>5077465</v>
      </c>
      <c r="F13" s="186"/>
    </row>
    <row r="14" spans="1:6" ht="17.100000000000001" customHeight="1">
      <c r="A14" s="172" t="s">
        <v>117</v>
      </c>
      <c r="B14" s="167" t="s">
        <v>150</v>
      </c>
      <c r="C14" s="30">
        <v>13</v>
      </c>
      <c r="D14" s="289">
        <f>1842425+498267+650207+63077491-35537800-26032893</f>
        <v>4497697</v>
      </c>
      <c r="E14" s="23">
        <v>4874703</v>
      </c>
      <c r="F14" s="186"/>
    </row>
    <row r="15" spans="1:6" ht="17.100000000000001" customHeight="1">
      <c r="A15" s="172" t="s">
        <v>118</v>
      </c>
      <c r="B15" s="167" t="s">
        <v>151</v>
      </c>
      <c r="C15" s="30">
        <v>14</v>
      </c>
      <c r="D15" s="289">
        <v>27314696</v>
      </c>
      <c r="E15" s="23">
        <v>11020</v>
      </c>
      <c r="F15" s="186"/>
    </row>
    <row r="16" spans="1:6" ht="17.100000000000001" customHeight="1">
      <c r="A16" s="172" t="s">
        <v>119</v>
      </c>
      <c r="B16" s="167" t="s">
        <v>152</v>
      </c>
      <c r="C16" s="30"/>
      <c r="D16" s="23"/>
      <c r="E16" s="23"/>
      <c r="F16" s="186"/>
    </row>
    <row r="17" spans="1:6" ht="17.100000000000001" customHeight="1">
      <c r="A17" s="30"/>
      <c r="B17" s="168" t="s">
        <v>4</v>
      </c>
      <c r="C17" s="30"/>
      <c r="D17" s="22">
        <f>SUM(D12:D16)</f>
        <v>81791533</v>
      </c>
      <c r="E17" s="22">
        <f>SUM(E12:E16)</f>
        <v>83626460.950000003</v>
      </c>
      <c r="F17" s="186"/>
    </row>
    <row r="18" spans="1:6" ht="17.100000000000001" customHeight="1">
      <c r="A18" s="30">
        <v>4</v>
      </c>
      <c r="B18" s="106" t="s">
        <v>38</v>
      </c>
      <c r="C18" s="30"/>
      <c r="D18" s="22"/>
      <c r="E18" s="22"/>
      <c r="F18" s="186"/>
    </row>
    <row r="19" spans="1:6" ht="17.100000000000001" customHeight="1">
      <c r="A19" s="30">
        <v>5</v>
      </c>
      <c r="B19" s="106" t="s">
        <v>102</v>
      </c>
      <c r="C19" s="30"/>
      <c r="D19" s="22"/>
      <c r="E19" s="22"/>
      <c r="F19" s="186"/>
    </row>
    <row r="20" spans="1:6" ht="17.100000000000001" customHeight="1">
      <c r="A20" s="30"/>
      <c r="B20" s="106" t="s">
        <v>5</v>
      </c>
      <c r="C20" s="30"/>
      <c r="D20" s="22">
        <f>D19+D18+D17+D10+D5</f>
        <v>81791533</v>
      </c>
      <c r="E20" s="22">
        <f>E19+E18+E17+E10+E5</f>
        <v>96394225.719999999</v>
      </c>
      <c r="F20" s="186"/>
    </row>
    <row r="21" spans="1:6" ht="17.100000000000001" customHeight="1">
      <c r="A21" s="30"/>
      <c r="B21" s="106"/>
      <c r="C21" s="30"/>
      <c r="D21" s="22"/>
      <c r="E21" s="22"/>
      <c r="F21" s="186"/>
    </row>
    <row r="22" spans="1:6" s="166" customFormat="1" ht="17.100000000000001" customHeight="1">
      <c r="A22" s="30" t="s">
        <v>27</v>
      </c>
      <c r="B22" s="105" t="s">
        <v>113</v>
      </c>
      <c r="C22" s="30"/>
      <c r="D22" s="22"/>
      <c r="E22" s="22"/>
      <c r="F22" s="186"/>
    </row>
    <row r="23" spans="1:6" ht="17.100000000000001" customHeight="1">
      <c r="A23" s="30">
        <v>1</v>
      </c>
      <c r="B23" s="106" t="s">
        <v>39</v>
      </c>
      <c r="C23" s="30"/>
      <c r="D23" s="23"/>
      <c r="E23" s="23"/>
      <c r="F23" s="186"/>
    </row>
    <row r="24" spans="1:6" ht="17.100000000000001" customHeight="1">
      <c r="A24" s="30" t="s">
        <v>115</v>
      </c>
      <c r="B24" s="167" t="s">
        <v>181</v>
      </c>
      <c r="C24" s="30">
        <v>15</v>
      </c>
      <c r="D24" s="23">
        <v>70024640</v>
      </c>
      <c r="E24" s="23">
        <v>2701053.97</v>
      </c>
      <c r="F24" s="186"/>
    </row>
    <row r="25" spans="1:6" ht="17.100000000000001" customHeight="1">
      <c r="A25" s="30" t="s">
        <v>116</v>
      </c>
      <c r="B25" s="167" t="s">
        <v>147</v>
      </c>
      <c r="C25" s="30"/>
      <c r="D25" s="23"/>
      <c r="E25" s="23"/>
      <c r="F25" s="186"/>
    </row>
    <row r="26" spans="1:6" ht="17.100000000000001" customHeight="1">
      <c r="A26" s="30"/>
      <c r="B26" s="168" t="s">
        <v>2</v>
      </c>
      <c r="C26" s="30"/>
      <c r="D26" s="22">
        <f>SUM(D24:D25)</f>
        <v>70024640</v>
      </c>
      <c r="E26" s="22">
        <f>SUM(E24:E25)</f>
        <v>2701053.97</v>
      </c>
      <c r="F26" s="186"/>
    </row>
    <row r="27" spans="1:6" ht="17.100000000000001" customHeight="1">
      <c r="A27" s="30">
        <v>2</v>
      </c>
      <c r="B27" s="106" t="s">
        <v>40</v>
      </c>
      <c r="C27" s="30"/>
      <c r="D27" s="23"/>
      <c r="E27" s="23"/>
      <c r="F27" s="186"/>
    </row>
    <row r="28" spans="1:6" ht="17.100000000000001" customHeight="1">
      <c r="A28" s="30" t="s">
        <v>115</v>
      </c>
      <c r="B28" s="169" t="s">
        <v>153</v>
      </c>
      <c r="C28" s="30"/>
      <c r="D28" s="23"/>
      <c r="E28" s="23"/>
      <c r="F28" s="186"/>
    </row>
    <row r="29" spans="1:6" ht="17.100000000000001" customHeight="1">
      <c r="A29" s="30">
        <v>3</v>
      </c>
      <c r="B29" s="106" t="s">
        <v>41</v>
      </c>
      <c r="C29" s="30"/>
      <c r="D29" s="22"/>
      <c r="E29" s="22"/>
      <c r="F29" s="186"/>
    </row>
    <row r="30" spans="1:6" ht="17.100000000000001" customHeight="1">
      <c r="A30" s="30">
        <v>4</v>
      </c>
      <c r="B30" s="106" t="s">
        <v>38</v>
      </c>
      <c r="C30" s="30"/>
      <c r="D30" s="22"/>
      <c r="E30" s="22"/>
      <c r="F30" s="186"/>
    </row>
    <row r="31" spans="1:6" ht="17.100000000000001" customHeight="1">
      <c r="A31" s="30"/>
      <c r="B31" s="106" t="s">
        <v>6</v>
      </c>
      <c r="C31" s="30"/>
      <c r="D31" s="288">
        <f>D30+D29+D27+D26</f>
        <v>70024640</v>
      </c>
      <c r="E31" s="22">
        <f>E30+E29+E27+E26</f>
        <v>2701053.97</v>
      </c>
      <c r="F31" s="186"/>
    </row>
    <row r="32" spans="1:6" ht="17.100000000000001" customHeight="1">
      <c r="A32" s="30"/>
      <c r="B32" s="105" t="s">
        <v>114</v>
      </c>
      <c r="C32" s="30"/>
      <c r="D32" s="22">
        <f>D31+D20</f>
        <v>151816173</v>
      </c>
      <c r="E32" s="22">
        <f>E31+E20</f>
        <v>99095279.689999998</v>
      </c>
      <c r="F32" s="186"/>
    </row>
    <row r="33" spans="1:6" ht="17.100000000000001" customHeight="1">
      <c r="A33" s="30"/>
      <c r="B33" s="105"/>
      <c r="C33" s="30"/>
      <c r="D33" s="22"/>
      <c r="E33" s="22"/>
      <c r="F33" s="186"/>
    </row>
    <row r="34" spans="1:6" s="166" customFormat="1" ht="17.100000000000001" customHeight="1">
      <c r="A34" s="30" t="s">
        <v>42</v>
      </c>
      <c r="B34" s="105" t="s">
        <v>180</v>
      </c>
      <c r="C34" s="30"/>
      <c r="D34" s="22"/>
      <c r="E34" s="22"/>
      <c r="F34" s="186"/>
    </row>
    <row r="35" spans="1:6" ht="17.100000000000001" customHeight="1">
      <c r="A35" s="30">
        <v>1</v>
      </c>
      <c r="B35" s="106" t="s">
        <v>43</v>
      </c>
      <c r="C35" s="30"/>
      <c r="D35" s="22"/>
      <c r="E35" s="22"/>
      <c r="F35" s="186"/>
    </row>
    <row r="36" spans="1:6" ht="17.100000000000001" customHeight="1">
      <c r="A36" s="30">
        <v>2</v>
      </c>
      <c r="B36" s="106" t="s">
        <v>44</v>
      </c>
      <c r="C36" s="30"/>
      <c r="D36" s="22"/>
      <c r="E36" s="22"/>
      <c r="F36" s="186"/>
    </row>
    <row r="37" spans="1:6" ht="17.100000000000001" customHeight="1">
      <c r="A37" s="30">
        <v>3</v>
      </c>
      <c r="B37" s="106" t="s">
        <v>24</v>
      </c>
      <c r="C37" s="30"/>
      <c r="D37" s="288">
        <v>80500000</v>
      </c>
      <c r="E37" s="22">
        <v>11584000</v>
      </c>
      <c r="F37" s="186"/>
    </row>
    <row r="38" spans="1:6" ht="17.100000000000001" customHeight="1">
      <c r="A38" s="30">
        <v>4</v>
      </c>
      <c r="B38" s="106" t="s">
        <v>46</v>
      </c>
      <c r="C38" s="30"/>
      <c r="D38" s="22"/>
      <c r="E38" s="22"/>
      <c r="F38" s="186"/>
    </row>
    <row r="39" spans="1:6" ht="17.100000000000001" customHeight="1">
      <c r="A39" s="30">
        <v>5</v>
      </c>
      <c r="B39" s="106" t="s">
        <v>88</v>
      </c>
      <c r="C39" s="30"/>
      <c r="D39" s="22"/>
      <c r="E39" s="22"/>
      <c r="F39" s="186"/>
    </row>
    <row r="40" spans="1:6" ht="17.100000000000001" customHeight="1">
      <c r="A40" s="30">
        <v>6</v>
      </c>
      <c r="B40" s="106" t="s">
        <v>47</v>
      </c>
      <c r="C40" s="30"/>
      <c r="D40" s="22"/>
      <c r="E40" s="22"/>
      <c r="F40" s="186"/>
    </row>
    <row r="41" spans="1:6" ht="17.100000000000001" customHeight="1">
      <c r="A41" s="30">
        <v>7</v>
      </c>
      <c r="B41" s="106" t="s">
        <v>48</v>
      </c>
      <c r="C41" s="30"/>
      <c r="D41" s="22"/>
      <c r="E41" s="22"/>
      <c r="F41" s="186"/>
    </row>
    <row r="42" spans="1:6" ht="17.100000000000001" customHeight="1">
      <c r="A42" s="30">
        <v>8</v>
      </c>
      <c r="B42" s="106" t="s">
        <v>49</v>
      </c>
      <c r="C42" s="30"/>
      <c r="D42" s="22"/>
      <c r="E42" s="22"/>
      <c r="F42" s="186"/>
    </row>
    <row r="43" spans="1:6" ht="17.100000000000001" customHeight="1">
      <c r="A43" s="30">
        <v>9</v>
      </c>
      <c r="B43" s="106" t="s">
        <v>144</v>
      </c>
      <c r="C43" s="30"/>
      <c r="D43" s="288">
        <v>9004</v>
      </c>
      <c r="E43" s="22">
        <v>45430170</v>
      </c>
      <c r="F43" s="186"/>
    </row>
    <row r="44" spans="1:6" ht="17.100000000000001" customHeight="1">
      <c r="A44" s="30">
        <v>10</v>
      </c>
      <c r="B44" s="106" t="s">
        <v>50</v>
      </c>
      <c r="C44" s="30"/>
      <c r="D44" s="288">
        <v>32207842</v>
      </c>
      <c r="E44" s="22">
        <v>23494834.48</v>
      </c>
      <c r="F44" s="186"/>
    </row>
    <row r="45" spans="1:6" ht="17.100000000000001" customHeight="1">
      <c r="A45" s="30"/>
      <c r="B45" s="105" t="s">
        <v>7</v>
      </c>
      <c r="C45" s="30"/>
      <c r="D45" s="22">
        <f>SUM(D35:D44)</f>
        <v>112716846</v>
      </c>
      <c r="E45" s="22">
        <f>SUM(E35:E44)</f>
        <v>80509004.480000004</v>
      </c>
      <c r="F45" s="186"/>
    </row>
    <row r="46" spans="1:6" ht="17.100000000000001" customHeight="1">
      <c r="A46" s="30"/>
      <c r="B46" s="106"/>
      <c r="C46" s="30"/>
      <c r="D46" s="22"/>
      <c r="E46" s="22"/>
      <c r="F46" s="186"/>
    </row>
    <row r="47" spans="1:6" ht="17.100000000000001" customHeight="1">
      <c r="A47" s="30"/>
      <c r="B47" s="105" t="s">
        <v>143</v>
      </c>
      <c r="C47" s="30"/>
      <c r="D47" s="22">
        <f>D45+D32</f>
        <v>264533019</v>
      </c>
      <c r="E47" s="22">
        <f>E45+E32</f>
        <v>179604284.17000002</v>
      </c>
      <c r="F47" s="186"/>
    </row>
    <row r="48" spans="1:6" ht="15.95" customHeight="1">
      <c r="A48" s="24"/>
      <c r="B48" s="170"/>
      <c r="C48" s="24"/>
      <c r="D48" s="29"/>
      <c r="E48" s="29"/>
      <c r="F48" s="186"/>
    </row>
    <row r="49" spans="1:6" ht="15.95" customHeight="1">
      <c r="A49" s="24"/>
      <c r="B49" s="170"/>
      <c r="C49" s="24"/>
      <c r="D49" s="29"/>
      <c r="E49" s="29"/>
      <c r="F49" s="186"/>
    </row>
    <row r="50" spans="1:6" ht="15.95" customHeight="1">
      <c r="A50" s="24"/>
      <c r="B50" s="170"/>
      <c r="C50" s="24"/>
      <c r="D50" s="29"/>
      <c r="E50" s="29"/>
      <c r="F50" s="186"/>
    </row>
    <row r="51" spans="1:6" ht="15.95" customHeight="1">
      <c r="A51" s="24"/>
      <c r="B51" s="170"/>
      <c r="C51" s="24"/>
      <c r="D51" s="29"/>
      <c r="E51" s="29"/>
      <c r="F51" s="186"/>
    </row>
    <row r="52" spans="1:6" ht="15.95" customHeight="1">
      <c r="A52" s="24"/>
      <c r="B52" s="170"/>
      <c r="C52" s="24"/>
      <c r="D52" s="29"/>
      <c r="E52" s="29"/>
      <c r="F52" s="186"/>
    </row>
    <row r="53" spans="1:6" ht="15.95" customHeight="1">
      <c r="A53" s="24"/>
      <c r="B53" s="170"/>
      <c r="C53" s="24"/>
      <c r="D53" s="29"/>
      <c r="E53" s="29"/>
      <c r="F53" s="186"/>
    </row>
    <row r="54" spans="1:6" ht="15.95" customHeight="1">
      <c r="A54" s="24"/>
      <c r="B54" s="170"/>
      <c r="C54" s="24"/>
      <c r="D54" s="29"/>
      <c r="E54" s="29"/>
    </row>
    <row r="55" spans="1:6" ht="15.95" customHeight="1">
      <c r="A55" s="24"/>
      <c r="B55" s="170"/>
      <c r="C55" s="24"/>
      <c r="D55" s="29"/>
      <c r="E55" s="29"/>
    </row>
    <row r="56" spans="1:6" ht="15.95" customHeight="1">
      <c r="A56" s="24"/>
      <c r="B56" s="170"/>
      <c r="C56" s="24"/>
      <c r="D56" s="29"/>
      <c r="E56" s="29"/>
    </row>
    <row r="57" spans="1:6" ht="15.95" customHeight="1">
      <c r="A57" s="24"/>
      <c r="B57" s="171"/>
      <c r="C57" s="24"/>
      <c r="D57" s="29"/>
      <c r="E57" s="29"/>
    </row>
    <row r="58" spans="1:6">
      <c r="A58" s="24"/>
      <c r="B58" s="170"/>
      <c r="C58" s="24"/>
      <c r="D58" s="29"/>
      <c r="E58" s="29"/>
    </row>
  </sheetData>
  <mergeCells count="1">
    <mergeCell ref="A2:E2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 summaryBelow="0"/>
  </sheetPr>
  <dimension ref="A1:G96"/>
  <sheetViews>
    <sheetView showGridLines="0" topLeftCell="A7" workbookViewId="0">
      <selection activeCell="G25" sqref="G25"/>
    </sheetView>
  </sheetViews>
  <sheetFormatPr defaultRowHeight="15"/>
  <cols>
    <col min="1" max="1" width="5" style="63" bestFit="1" customWidth="1"/>
    <col min="2" max="2" width="53.42578125" style="76" customWidth="1"/>
    <col min="3" max="3" width="9" style="76" bestFit="1" customWidth="1"/>
    <col min="4" max="4" width="17" style="77" customWidth="1"/>
    <col min="5" max="5" width="16.140625" style="78" bestFit="1" customWidth="1"/>
    <col min="6" max="6" width="9.140625" style="75"/>
    <col min="7" max="7" width="9.85546875" style="75" bestFit="1" customWidth="1"/>
    <col min="8" max="16384" width="9.140625" style="75"/>
  </cols>
  <sheetData>
    <row r="1" spans="1:5">
      <c r="A1" s="68"/>
      <c r="B1" s="173"/>
      <c r="C1" s="173"/>
    </row>
    <row r="2" spans="1:5" s="72" customFormat="1">
      <c r="A2" s="306" t="s">
        <v>410</v>
      </c>
      <c r="B2" s="306"/>
      <c r="C2" s="306"/>
      <c r="D2" s="306"/>
      <c r="E2" s="306"/>
    </row>
    <row r="3" spans="1:5" s="72" customFormat="1" ht="24.75" customHeight="1">
      <c r="A3" s="307" t="s">
        <v>98</v>
      </c>
      <c r="B3" s="307"/>
      <c r="C3" s="307"/>
      <c r="D3" s="307"/>
      <c r="E3" s="307"/>
    </row>
    <row r="4" spans="1:5" s="72" customFormat="1" ht="20.100000000000001" customHeight="1">
      <c r="A4" s="52" t="s">
        <v>25</v>
      </c>
      <c r="B4" s="60" t="s">
        <v>99</v>
      </c>
      <c r="C4" s="42" t="s">
        <v>28</v>
      </c>
      <c r="D4" s="43" t="s">
        <v>403</v>
      </c>
      <c r="E4" s="43" t="s">
        <v>225</v>
      </c>
    </row>
    <row r="5" spans="1:5" s="73" customFormat="1" ht="20.100000000000001" customHeight="1">
      <c r="A5" s="52">
        <v>1</v>
      </c>
      <c r="B5" s="93" t="s">
        <v>51</v>
      </c>
      <c r="C5" s="174">
        <v>15</v>
      </c>
      <c r="D5" s="80">
        <f>259642971+10856873+149100+52250+1211138+43041557</f>
        <v>314953889</v>
      </c>
      <c r="E5" s="80">
        <v>179959968.28999999</v>
      </c>
    </row>
    <row r="6" spans="1:5" s="73" customFormat="1" ht="20.100000000000001" customHeight="1">
      <c r="A6" s="52">
        <v>2</v>
      </c>
      <c r="B6" s="93" t="s">
        <v>52</v>
      </c>
      <c r="C6" s="174"/>
      <c r="D6" s="80">
        <f>16902+416667</f>
        <v>433569</v>
      </c>
      <c r="E6" s="80"/>
    </row>
    <row r="7" spans="1:5" s="73" customFormat="1" ht="20.100000000000001" customHeight="1">
      <c r="A7" s="52">
        <v>3</v>
      </c>
      <c r="B7" s="93" t="s">
        <v>103</v>
      </c>
      <c r="C7" s="175"/>
      <c r="D7" s="80"/>
      <c r="E7" s="80"/>
    </row>
    <row r="8" spans="1:5" s="73" customFormat="1" ht="20.100000000000001" customHeight="1">
      <c r="A8" s="52">
        <v>4</v>
      </c>
      <c r="B8" s="176" t="s">
        <v>89</v>
      </c>
      <c r="C8" s="174">
        <v>16</v>
      </c>
      <c r="D8" s="79">
        <f>-411582+30116802-88053169-34800-8230289-268052-1000000-35995</f>
        <v>-67917085</v>
      </c>
      <c r="E8" s="79">
        <v>-39927696.149999991</v>
      </c>
    </row>
    <row r="9" spans="1:5" s="73" customFormat="1" ht="20.100000000000001" customHeight="1">
      <c r="A9" s="52">
        <v>5</v>
      </c>
      <c r="B9" s="176" t="s">
        <v>90</v>
      </c>
      <c r="C9" s="174">
        <v>17</v>
      </c>
      <c r="D9" s="79">
        <f>SUM(D10:D11)</f>
        <v>-93852322</v>
      </c>
      <c r="E9" s="79">
        <v>-58011499</v>
      </c>
    </row>
    <row r="10" spans="1:5" s="72" customFormat="1" ht="20.100000000000001" customHeight="1">
      <c r="A10" s="52">
        <v>5.0999999999999996</v>
      </c>
      <c r="B10" s="54" t="s">
        <v>10</v>
      </c>
      <c r="C10" s="177"/>
      <c r="D10" s="36">
        <v>-81147917</v>
      </c>
      <c r="E10" s="35">
        <v>-49917273</v>
      </c>
    </row>
    <row r="11" spans="1:5" s="72" customFormat="1" ht="20.100000000000001" customHeight="1">
      <c r="A11" s="52">
        <v>5.2</v>
      </c>
      <c r="B11" s="54" t="s">
        <v>11</v>
      </c>
      <c r="C11" s="177"/>
      <c r="D11" s="36">
        <v>-12704405</v>
      </c>
      <c r="E11" s="35">
        <v>-8094226</v>
      </c>
    </row>
    <row r="12" spans="1:5" s="73" customFormat="1" ht="20.100000000000001" customHeight="1">
      <c r="A12" s="52">
        <v>6</v>
      </c>
      <c r="B12" s="176" t="s">
        <v>91</v>
      </c>
      <c r="C12" s="174">
        <v>18</v>
      </c>
      <c r="D12" s="79">
        <v>-15459243</v>
      </c>
      <c r="E12" s="79">
        <v>-11296801.380000001</v>
      </c>
    </row>
    <row r="13" spans="1:5" s="73" customFormat="1" ht="20.100000000000001" customHeight="1">
      <c r="A13" s="52">
        <v>7</v>
      </c>
      <c r="B13" s="176" t="s">
        <v>92</v>
      </c>
      <c r="C13" s="174">
        <v>19</v>
      </c>
      <c r="D13" s="79">
        <f>-10000-434296-18515266-1634888-254277-15000-4145033-187876-6500-90411-424723-124672-1205830-27024068-146861-1406544-35500-392979-1670147-325590-116823-875307-3057622-30422719-1581812-77000-1247643-699-1223900-1846682-25120-12000-800595-5500-135168-8423-6450</f>
        <v>-99493924</v>
      </c>
      <c r="E13" s="79">
        <v>-42234519.620000005</v>
      </c>
    </row>
    <row r="14" spans="1:5" s="72" customFormat="1" ht="20.100000000000001" customHeight="1">
      <c r="A14" s="52">
        <v>8</v>
      </c>
      <c r="B14" s="176" t="s">
        <v>158</v>
      </c>
      <c r="C14" s="178"/>
      <c r="D14" s="79">
        <f>SUM(D8,D9,D12,D13)</f>
        <v>-276722574</v>
      </c>
      <c r="E14" s="79">
        <v>-151470516.14999998</v>
      </c>
    </row>
    <row r="15" spans="1:5" s="72" customFormat="1" ht="20.100000000000001" customHeight="1">
      <c r="A15" s="52">
        <v>9</v>
      </c>
      <c r="B15" s="93" t="s">
        <v>93</v>
      </c>
      <c r="C15" s="174"/>
      <c r="D15" s="80">
        <f>D5+D14+D6</f>
        <v>38664884</v>
      </c>
      <c r="E15" s="82">
        <v>28489452.140000015</v>
      </c>
    </row>
    <row r="16" spans="1:5" s="72" customFormat="1" ht="28.5">
      <c r="A16" s="52">
        <v>10</v>
      </c>
      <c r="B16" s="179" t="s">
        <v>53</v>
      </c>
      <c r="C16" s="174"/>
      <c r="D16" s="80"/>
      <c r="E16" s="82"/>
    </row>
    <row r="17" spans="1:7" s="72" customFormat="1" ht="20.100000000000001" customHeight="1">
      <c r="A17" s="52">
        <v>11</v>
      </c>
      <c r="B17" s="93" t="s">
        <v>94</v>
      </c>
      <c r="C17" s="174"/>
      <c r="D17" s="80"/>
      <c r="E17" s="82"/>
    </row>
    <row r="18" spans="1:7" s="73" customFormat="1" ht="20.100000000000001" customHeight="1">
      <c r="A18" s="52">
        <v>12</v>
      </c>
      <c r="B18" s="93" t="s">
        <v>54</v>
      </c>
      <c r="C18" s="174">
        <v>20</v>
      </c>
      <c r="D18" s="80">
        <f>SUM(D19:D22)</f>
        <v>-2878393</v>
      </c>
      <c r="E18" s="80">
        <v>-2259968.66</v>
      </c>
    </row>
    <row r="19" spans="1:7" s="72" customFormat="1" ht="20.100000000000001" customHeight="1">
      <c r="A19" s="145">
        <v>12.1</v>
      </c>
      <c r="B19" s="56" t="s">
        <v>154</v>
      </c>
      <c r="C19" s="178"/>
      <c r="D19" s="37"/>
      <c r="E19" s="38"/>
    </row>
    <row r="20" spans="1:7" s="73" customFormat="1" ht="20.100000000000001" customHeight="1">
      <c r="A20" s="145">
        <v>12.2</v>
      </c>
      <c r="B20" s="56" t="s">
        <v>155</v>
      </c>
      <c r="C20" s="177"/>
      <c r="D20" s="36">
        <f>-1708269-1157838-1500</f>
        <v>-2867607</v>
      </c>
      <c r="E20" s="36">
        <v>-2249585.9000000004</v>
      </c>
    </row>
    <row r="21" spans="1:7" s="73" customFormat="1" ht="20.100000000000001" customHeight="1">
      <c r="A21" s="145">
        <v>12.3</v>
      </c>
      <c r="B21" s="56" t="s">
        <v>156</v>
      </c>
      <c r="C21" s="174"/>
      <c r="D21" s="36">
        <v>-10786</v>
      </c>
      <c r="E21" s="82">
        <v>-10382.76</v>
      </c>
    </row>
    <row r="22" spans="1:7" s="73" customFormat="1" ht="20.100000000000001" customHeight="1">
      <c r="A22" s="145">
        <v>12.4</v>
      </c>
      <c r="B22" s="56" t="s">
        <v>157</v>
      </c>
      <c r="C22" s="178"/>
      <c r="D22" s="36"/>
      <c r="E22" s="38"/>
    </row>
    <row r="23" spans="1:7" s="72" customFormat="1" ht="20.100000000000001" customHeight="1">
      <c r="A23" s="52">
        <v>13</v>
      </c>
      <c r="B23" s="93" t="s">
        <v>55</v>
      </c>
      <c r="C23" s="174"/>
      <c r="D23" s="80">
        <f>D16+D17+D18</f>
        <v>-2878393</v>
      </c>
      <c r="E23" s="80">
        <v>-2259968.66</v>
      </c>
    </row>
    <row r="24" spans="1:7" s="72" customFormat="1" ht="20.100000000000001" customHeight="1">
      <c r="A24" s="52">
        <v>14</v>
      </c>
      <c r="B24" s="93" t="s">
        <v>96</v>
      </c>
      <c r="C24" s="174"/>
      <c r="D24" s="80">
        <f>D15+D23</f>
        <v>35786491</v>
      </c>
      <c r="E24" s="80">
        <v>26229483.480000015</v>
      </c>
    </row>
    <row r="25" spans="1:7" s="73" customFormat="1" ht="20.100000000000001" customHeight="1">
      <c r="A25" s="52">
        <v>15</v>
      </c>
      <c r="B25" s="176" t="s">
        <v>56</v>
      </c>
      <c r="C25" s="174">
        <v>21</v>
      </c>
      <c r="D25" s="79">
        <v>-3578649</v>
      </c>
      <c r="E25" s="79">
        <v>-2734649</v>
      </c>
      <c r="F25" s="73">
        <v>2928442</v>
      </c>
      <c r="G25" s="346"/>
    </row>
    <row r="26" spans="1:7" s="72" customFormat="1" ht="20.100000000000001" customHeight="1">
      <c r="A26" s="52">
        <v>16</v>
      </c>
      <c r="B26" s="93" t="s">
        <v>97</v>
      </c>
      <c r="C26" s="174"/>
      <c r="D26" s="80">
        <f>SUM(D24:D25)</f>
        <v>32207842</v>
      </c>
      <c r="E26" s="80">
        <v>23494834.480000015</v>
      </c>
    </row>
    <row r="27" spans="1:7" s="72" customFormat="1" ht="20.100000000000001" customHeight="1">
      <c r="A27" s="52">
        <v>17</v>
      </c>
      <c r="B27" s="93" t="s">
        <v>95</v>
      </c>
      <c r="C27" s="174"/>
      <c r="D27" s="80"/>
      <c r="E27" s="82"/>
    </row>
    <row r="28" spans="1:7" s="72" customFormat="1" ht="15.95" customHeight="1">
      <c r="A28" s="180"/>
      <c r="B28" s="181"/>
      <c r="C28" s="181"/>
      <c r="D28" s="39"/>
      <c r="E28" s="39"/>
    </row>
    <row r="29" spans="1:7" s="72" customFormat="1" ht="15.95" customHeight="1">
      <c r="A29" s="180"/>
      <c r="B29" s="181"/>
      <c r="C29" s="181"/>
      <c r="D29" s="39"/>
      <c r="E29" s="39"/>
    </row>
    <row r="30" spans="1:7" s="72" customFormat="1" ht="15.95" customHeight="1">
      <c r="A30" s="180"/>
      <c r="B30" s="181"/>
      <c r="C30" s="181"/>
      <c r="D30" s="39"/>
      <c r="E30" s="39"/>
    </row>
    <row r="31" spans="1:7" s="72" customFormat="1" ht="15.95" customHeight="1">
      <c r="A31" s="180"/>
      <c r="B31" s="181"/>
      <c r="C31" s="181"/>
      <c r="D31" s="39"/>
      <c r="E31" s="39"/>
    </row>
    <row r="32" spans="1:7" s="72" customFormat="1" ht="15.95" customHeight="1">
      <c r="A32" s="180"/>
      <c r="B32" s="181"/>
      <c r="C32" s="181"/>
      <c r="D32" s="39"/>
      <c r="E32" s="39"/>
    </row>
    <row r="33" spans="1:5" s="72" customFormat="1" ht="15.95" customHeight="1">
      <c r="A33" s="180"/>
      <c r="B33" s="181"/>
      <c r="C33" s="181"/>
      <c r="D33" s="39"/>
      <c r="E33" s="39"/>
    </row>
    <row r="34" spans="1:5" s="72" customFormat="1" ht="15.95" customHeight="1">
      <c r="A34" s="180"/>
      <c r="B34" s="181"/>
      <c r="C34" s="181"/>
      <c r="D34" s="39"/>
      <c r="E34" s="39"/>
    </row>
    <row r="35" spans="1:5" s="72" customFormat="1" ht="15.95" customHeight="1">
      <c r="A35" s="180"/>
      <c r="B35" s="181"/>
      <c r="C35" s="181"/>
      <c r="D35" s="39"/>
      <c r="E35" s="39"/>
    </row>
    <row r="36" spans="1:5" s="72" customFormat="1" ht="15.95" customHeight="1">
      <c r="A36" s="180"/>
      <c r="B36" s="181"/>
      <c r="C36" s="181"/>
      <c r="D36" s="39"/>
      <c r="E36" s="39"/>
    </row>
    <row r="37" spans="1:5" s="72" customFormat="1" ht="15.95" customHeight="1">
      <c r="A37" s="180"/>
      <c r="B37" s="181"/>
      <c r="C37" s="181"/>
      <c r="D37" s="39"/>
      <c r="E37" s="39"/>
    </row>
    <row r="38" spans="1:5">
      <c r="A38" s="182"/>
      <c r="B38" s="183"/>
      <c r="C38" s="183"/>
      <c r="D38" s="74"/>
      <c r="E38" s="39"/>
    </row>
    <row r="39" spans="1:5">
      <c r="A39" s="184"/>
      <c r="B39" s="173"/>
      <c r="C39" s="173"/>
    </row>
    <row r="40" spans="1:5">
      <c r="A40" s="184"/>
      <c r="B40" s="173"/>
      <c r="C40" s="173"/>
    </row>
    <row r="41" spans="1:5">
      <c r="A41" s="184"/>
      <c r="B41" s="173"/>
      <c r="C41" s="173"/>
    </row>
    <row r="42" spans="1:5">
      <c r="A42" s="184"/>
      <c r="B42" s="173"/>
      <c r="C42" s="173"/>
    </row>
    <row r="43" spans="1:5">
      <c r="A43" s="184"/>
      <c r="B43" s="173"/>
      <c r="C43" s="173"/>
    </row>
    <row r="44" spans="1:5">
      <c r="A44" s="184"/>
      <c r="B44" s="173"/>
      <c r="C44" s="173"/>
    </row>
    <row r="45" spans="1:5">
      <c r="A45" s="184"/>
      <c r="B45" s="173"/>
      <c r="C45" s="173"/>
    </row>
    <row r="46" spans="1:5">
      <c r="A46" s="184"/>
      <c r="B46" s="173"/>
      <c r="C46" s="173"/>
    </row>
    <row r="47" spans="1:5">
      <c r="A47" s="184"/>
      <c r="B47" s="173"/>
      <c r="C47" s="173"/>
    </row>
    <row r="48" spans="1:5">
      <c r="A48" s="184"/>
      <c r="B48" s="173"/>
      <c r="C48" s="173"/>
    </row>
    <row r="49" spans="1:3">
      <c r="A49" s="184"/>
      <c r="B49" s="173"/>
      <c r="C49" s="173"/>
    </row>
    <row r="50" spans="1:3">
      <c r="A50" s="184"/>
      <c r="B50" s="173"/>
      <c r="C50" s="173"/>
    </row>
    <row r="51" spans="1:3">
      <c r="A51" s="184"/>
      <c r="B51" s="173"/>
      <c r="C51" s="173"/>
    </row>
    <row r="52" spans="1:3">
      <c r="A52" s="184"/>
      <c r="B52" s="173"/>
      <c r="C52" s="173"/>
    </row>
    <row r="53" spans="1:3">
      <c r="A53" s="184"/>
      <c r="B53" s="173"/>
      <c r="C53" s="173"/>
    </row>
    <row r="54" spans="1:3">
      <c r="A54" s="184"/>
      <c r="B54" s="173"/>
      <c r="C54" s="173"/>
    </row>
    <row r="55" spans="1:3">
      <c r="A55" s="184"/>
      <c r="B55" s="173"/>
      <c r="C55" s="173"/>
    </row>
    <row r="56" spans="1:3">
      <c r="A56" s="184"/>
      <c r="B56" s="173"/>
      <c r="C56" s="173"/>
    </row>
    <row r="57" spans="1:3">
      <c r="A57" s="184"/>
      <c r="B57" s="173"/>
      <c r="C57" s="173"/>
    </row>
    <row r="58" spans="1:3">
      <c r="A58" s="184"/>
      <c r="B58" s="173"/>
      <c r="C58" s="173"/>
    </row>
    <row r="59" spans="1:3">
      <c r="A59" s="184"/>
      <c r="B59" s="173"/>
      <c r="C59" s="173"/>
    </row>
    <row r="60" spans="1:3">
      <c r="A60" s="184"/>
      <c r="B60" s="173"/>
      <c r="C60" s="173"/>
    </row>
    <row r="61" spans="1:3">
      <c r="A61" s="184"/>
      <c r="B61" s="173"/>
      <c r="C61" s="173"/>
    </row>
    <row r="62" spans="1:3">
      <c r="A62" s="184"/>
      <c r="B62" s="173"/>
      <c r="C62" s="173"/>
    </row>
    <row r="63" spans="1:3">
      <c r="A63" s="184"/>
      <c r="B63" s="173"/>
      <c r="C63" s="173"/>
    </row>
    <row r="64" spans="1:3">
      <c r="A64" s="184"/>
      <c r="B64" s="173"/>
      <c r="C64" s="173"/>
    </row>
    <row r="65" spans="1:3">
      <c r="A65" s="184"/>
      <c r="B65" s="173"/>
      <c r="C65" s="173"/>
    </row>
    <row r="66" spans="1:3">
      <c r="A66" s="184"/>
      <c r="B66" s="173"/>
      <c r="C66" s="173"/>
    </row>
    <row r="67" spans="1:3">
      <c r="A67" s="184"/>
      <c r="B67" s="173"/>
      <c r="C67" s="173"/>
    </row>
    <row r="68" spans="1:3">
      <c r="A68" s="184"/>
      <c r="B68" s="173"/>
      <c r="C68" s="173"/>
    </row>
    <row r="69" spans="1:3">
      <c r="A69" s="184"/>
      <c r="B69" s="173"/>
      <c r="C69" s="173"/>
    </row>
    <row r="70" spans="1:3">
      <c r="A70" s="184"/>
      <c r="B70" s="173"/>
      <c r="C70" s="173"/>
    </row>
    <row r="71" spans="1:3">
      <c r="A71" s="184"/>
      <c r="B71" s="173"/>
      <c r="C71" s="173"/>
    </row>
    <row r="72" spans="1:3">
      <c r="A72" s="184"/>
      <c r="B72" s="173"/>
      <c r="C72" s="173"/>
    </row>
    <row r="73" spans="1:3">
      <c r="A73" s="184"/>
      <c r="B73" s="173"/>
      <c r="C73" s="173"/>
    </row>
    <row r="74" spans="1:3">
      <c r="A74" s="184"/>
      <c r="B74" s="173"/>
      <c r="C74" s="173"/>
    </row>
    <row r="75" spans="1:3">
      <c r="A75" s="184"/>
      <c r="B75" s="173"/>
      <c r="C75" s="173"/>
    </row>
    <row r="76" spans="1:3">
      <c r="A76" s="184"/>
      <c r="B76" s="173"/>
      <c r="C76" s="173"/>
    </row>
    <row r="77" spans="1:3">
      <c r="A77" s="184"/>
      <c r="B77" s="173"/>
      <c r="C77" s="173"/>
    </row>
    <row r="78" spans="1:3">
      <c r="A78" s="184"/>
      <c r="B78" s="173"/>
      <c r="C78" s="173"/>
    </row>
    <row r="79" spans="1:3">
      <c r="A79" s="184"/>
      <c r="B79" s="173"/>
      <c r="C79" s="173"/>
    </row>
    <row r="80" spans="1:3">
      <c r="A80" s="184"/>
      <c r="B80" s="173"/>
      <c r="C80" s="173"/>
    </row>
    <row r="81" spans="1:3">
      <c r="A81" s="184"/>
      <c r="B81" s="173"/>
      <c r="C81" s="173"/>
    </row>
    <row r="82" spans="1:3">
      <c r="A82" s="184"/>
      <c r="B82" s="173"/>
      <c r="C82" s="173"/>
    </row>
    <row r="83" spans="1:3">
      <c r="A83" s="184"/>
      <c r="B83" s="173"/>
      <c r="C83" s="173"/>
    </row>
    <row r="84" spans="1:3">
      <c r="A84" s="184"/>
      <c r="B84" s="173"/>
      <c r="C84" s="173"/>
    </row>
    <row r="85" spans="1:3">
      <c r="A85" s="184"/>
      <c r="B85" s="173"/>
      <c r="C85" s="173"/>
    </row>
    <row r="86" spans="1:3">
      <c r="A86" s="184"/>
      <c r="B86" s="173"/>
      <c r="C86" s="173"/>
    </row>
    <row r="87" spans="1:3">
      <c r="A87" s="184"/>
      <c r="B87" s="173"/>
      <c r="C87" s="173"/>
    </row>
    <row r="88" spans="1:3">
      <c r="A88" s="184"/>
      <c r="B88" s="173"/>
      <c r="C88" s="173"/>
    </row>
    <row r="89" spans="1:3">
      <c r="A89" s="184"/>
      <c r="B89" s="173"/>
      <c r="C89" s="173"/>
    </row>
    <row r="90" spans="1:3">
      <c r="A90" s="184"/>
      <c r="B90" s="173"/>
      <c r="C90" s="173"/>
    </row>
    <row r="91" spans="1:3">
      <c r="A91" s="184"/>
      <c r="B91" s="173"/>
      <c r="C91" s="173"/>
    </row>
    <row r="92" spans="1:3">
      <c r="A92" s="184"/>
      <c r="B92" s="173"/>
      <c r="C92" s="173"/>
    </row>
    <row r="93" spans="1:3">
      <c r="A93" s="184"/>
      <c r="B93" s="173"/>
      <c r="C93" s="173"/>
    </row>
    <row r="94" spans="1:3">
      <c r="A94" s="184"/>
      <c r="B94" s="173"/>
      <c r="C94" s="173"/>
    </row>
    <row r="95" spans="1:3">
      <c r="A95" s="184"/>
      <c r="B95" s="173"/>
      <c r="C95" s="173"/>
    </row>
    <row r="96" spans="1:3">
      <c r="A96" s="184"/>
      <c r="B96" s="173"/>
      <c r="C96" s="173"/>
    </row>
  </sheetData>
  <mergeCells count="2">
    <mergeCell ref="A2:E2"/>
    <mergeCell ref="A3:E3"/>
  </mergeCells>
  <phoneticPr fontId="0" type="noConversion"/>
  <printOptions horizontalCentered="1"/>
  <pageMargins left="0.19685039370078741" right="0.19685039370078741" top="0.9" bottom="0.19685039370078741" header="1.5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5"/>
  <sheetViews>
    <sheetView showGridLines="0" workbookViewId="0">
      <selection sqref="A1:XFD1048576"/>
    </sheetView>
  </sheetViews>
  <sheetFormatPr defaultRowHeight="15"/>
  <cols>
    <col min="1" max="1" width="3.7109375" style="62" customWidth="1"/>
    <col min="2" max="2" width="52.28515625" style="94" bestFit="1" customWidth="1"/>
    <col min="3" max="3" width="15.42578125" style="96" bestFit="1" customWidth="1"/>
    <col min="4" max="4" width="16.140625" style="96" bestFit="1" customWidth="1"/>
    <col min="5" max="5" width="17.5703125" style="75" customWidth="1"/>
    <col min="6" max="6" width="11" style="75" bestFit="1" customWidth="1"/>
    <col min="7" max="16384" width="9.140625" style="75"/>
  </cols>
  <sheetData>
    <row r="1" spans="1:6">
      <c r="A1" s="68"/>
      <c r="B1" s="62"/>
      <c r="C1" s="76"/>
      <c r="D1" s="76"/>
      <c r="E1" s="77"/>
      <c r="F1" s="78"/>
    </row>
    <row r="2" spans="1:6" ht="20.25" customHeight="1">
      <c r="A2" s="306" t="s">
        <v>407</v>
      </c>
      <c r="B2" s="306"/>
      <c r="C2" s="306"/>
      <c r="D2" s="306"/>
      <c r="E2" s="73"/>
      <c r="F2" s="73"/>
    </row>
    <row r="3" spans="1:6" s="72" customFormat="1" ht="21" customHeight="1">
      <c r="A3" s="308" t="s">
        <v>182</v>
      </c>
      <c r="B3" s="308"/>
      <c r="C3" s="308"/>
      <c r="D3" s="308"/>
      <c r="E3" s="84"/>
      <c r="F3" s="84"/>
    </row>
    <row r="4" spans="1:6" s="72" customFormat="1" ht="20.100000000000001" customHeight="1">
      <c r="A4" s="85" t="s">
        <v>25</v>
      </c>
      <c r="B4" s="86" t="s">
        <v>84</v>
      </c>
      <c r="C4" s="83" t="s">
        <v>403</v>
      </c>
      <c r="D4" s="83" t="s">
        <v>225</v>
      </c>
    </row>
    <row r="5" spans="1:6" s="72" customFormat="1" ht="20.100000000000001" customHeight="1">
      <c r="A5" s="99"/>
      <c r="B5" s="100"/>
      <c r="C5" s="101"/>
      <c r="D5" s="101"/>
    </row>
    <row r="6" spans="1:6" s="72" customFormat="1" ht="20.100000000000001" customHeight="1">
      <c r="A6" s="52">
        <v>1</v>
      </c>
      <c r="B6" s="87" t="s">
        <v>69</v>
      </c>
      <c r="C6" s="38"/>
      <c r="D6" s="38"/>
    </row>
    <row r="7" spans="1:6" s="72" customFormat="1" ht="20.100000000000001" customHeight="1">
      <c r="A7" s="52"/>
      <c r="B7" s="88" t="s">
        <v>183</v>
      </c>
      <c r="C7" s="38">
        <f>pash!D24</f>
        <v>35786491</v>
      </c>
      <c r="D7" s="38">
        <v>26229483.480000015</v>
      </c>
    </row>
    <row r="8" spans="1:6" s="72" customFormat="1" ht="20.100000000000001" customHeight="1">
      <c r="A8" s="52"/>
      <c r="B8" s="89" t="s">
        <v>85</v>
      </c>
      <c r="C8" s="38"/>
      <c r="D8" s="38"/>
    </row>
    <row r="9" spans="1:6" s="72" customFormat="1" ht="20.100000000000001" customHeight="1">
      <c r="A9" s="52"/>
      <c r="B9" s="90" t="s">
        <v>166</v>
      </c>
      <c r="C9" s="38">
        <f>-pash!D12</f>
        <v>15459243</v>
      </c>
      <c r="D9" s="38">
        <v>11296801.380000001</v>
      </c>
    </row>
    <row r="10" spans="1:6" s="72" customFormat="1" ht="20.100000000000001" customHeight="1">
      <c r="A10" s="52"/>
      <c r="B10" s="90" t="s">
        <v>203</v>
      </c>
      <c r="C10" s="38">
        <f>Aktivet!E16-Aktivet!D16</f>
        <v>-16590249.200000003</v>
      </c>
      <c r="D10" s="38">
        <v>10815091.200000003</v>
      </c>
    </row>
    <row r="11" spans="1:6" s="72" customFormat="1" ht="20.100000000000001" customHeight="1">
      <c r="A11" s="52"/>
      <c r="B11" s="90" t="s">
        <v>204</v>
      </c>
      <c r="C11" s="38">
        <f>Aktivet!E24-Aktivet!D24</f>
        <v>4506025.9200000018</v>
      </c>
      <c r="D11" s="38">
        <v>46881018.079999998</v>
      </c>
    </row>
    <row r="12" spans="1:6" s="72" customFormat="1" ht="20.100000000000001" customHeight="1">
      <c r="A12" s="52"/>
      <c r="B12" s="91" t="s">
        <v>205</v>
      </c>
      <c r="C12" s="38">
        <f>Pasivet!D32-Pasivet!E32</f>
        <v>52720893.310000002</v>
      </c>
      <c r="D12" s="38">
        <v>-47870607.170000017</v>
      </c>
    </row>
    <row r="13" spans="1:6" s="26" customFormat="1" ht="20.100000000000001" customHeight="1">
      <c r="A13" s="52"/>
      <c r="B13" s="90" t="s">
        <v>184</v>
      </c>
      <c r="C13" s="38">
        <f>pash!D25</f>
        <v>-3578649</v>
      </c>
      <c r="D13" s="38">
        <v>-2734649</v>
      </c>
    </row>
    <row r="14" spans="1:6" s="72" customFormat="1" ht="20.100000000000001" customHeight="1">
      <c r="A14" s="52"/>
      <c r="B14" s="92" t="s">
        <v>86</v>
      </c>
      <c r="C14" s="81">
        <f>SUM(C7:C13)</f>
        <v>88303755.030000001</v>
      </c>
      <c r="D14" s="81">
        <v>44617137.969999999</v>
      </c>
    </row>
    <row r="15" spans="1:6" s="72" customFormat="1" ht="20.100000000000001" customHeight="1">
      <c r="A15" s="99"/>
      <c r="B15" s="98"/>
      <c r="C15" s="102"/>
      <c r="D15" s="102"/>
    </row>
    <row r="16" spans="1:6" s="72" customFormat="1" ht="20.100000000000001" customHeight="1">
      <c r="A16" s="52">
        <v>2</v>
      </c>
      <c r="B16" s="93" t="s">
        <v>72</v>
      </c>
      <c r="C16" s="38"/>
      <c r="D16" s="38"/>
    </row>
    <row r="17" spans="1:4" s="72" customFormat="1" ht="20.100000000000001" customHeight="1">
      <c r="A17" s="52"/>
      <c r="B17" s="88" t="s">
        <v>73</v>
      </c>
      <c r="C17" s="38"/>
      <c r="D17" s="38"/>
    </row>
    <row r="18" spans="1:4" s="72" customFormat="1" ht="20.100000000000001" customHeight="1">
      <c r="A18" s="52"/>
      <c r="B18" s="88" t="s">
        <v>167</v>
      </c>
      <c r="C18" s="38">
        <f>Aktivet!E52-Aktivet!D52+pash!D12</f>
        <v>-62315321.710000008</v>
      </c>
      <c r="D18" s="38">
        <v>-104589141.66999999</v>
      </c>
    </row>
    <row r="19" spans="1:4" s="72" customFormat="1" ht="20.100000000000001" customHeight="1">
      <c r="A19" s="52"/>
      <c r="B19" s="88" t="s">
        <v>74</v>
      </c>
      <c r="C19" s="38"/>
      <c r="D19" s="38"/>
    </row>
    <row r="20" spans="1:4" s="72" customFormat="1" ht="20.100000000000001" customHeight="1">
      <c r="A20" s="52"/>
      <c r="B20" s="88" t="s">
        <v>75</v>
      </c>
      <c r="C20" s="38"/>
      <c r="D20" s="38"/>
    </row>
    <row r="21" spans="1:4" s="72" customFormat="1" ht="20.100000000000001" customHeight="1">
      <c r="A21" s="52"/>
      <c r="B21" s="88" t="s">
        <v>76</v>
      </c>
      <c r="C21" s="38"/>
      <c r="D21" s="38"/>
    </row>
    <row r="22" spans="1:4" s="72" customFormat="1" ht="20.100000000000001" customHeight="1">
      <c r="A22" s="52"/>
      <c r="B22" s="92" t="s">
        <v>77</v>
      </c>
      <c r="C22" s="81">
        <f>SUM(C16:C21)</f>
        <v>-62315321.710000008</v>
      </c>
      <c r="D22" s="81">
        <v>-104589141.66999999</v>
      </c>
    </row>
    <row r="23" spans="1:4" s="72" customFormat="1" ht="20.100000000000001" customHeight="1">
      <c r="A23" s="99"/>
      <c r="B23" s="98"/>
      <c r="C23" s="102"/>
      <c r="D23" s="102"/>
    </row>
    <row r="24" spans="1:4" s="72" customFormat="1" ht="20.100000000000001" customHeight="1">
      <c r="A24" s="52">
        <v>3</v>
      </c>
      <c r="B24" s="87" t="s">
        <v>78</v>
      </c>
      <c r="C24" s="38"/>
      <c r="D24" s="38"/>
    </row>
    <row r="25" spans="1:4" s="72" customFormat="1" ht="20.100000000000001" customHeight="1">
      <c r="A25" s="52"/>
      <c r="B25" s="88" t="s">
        <v>83</v>
      </c>
      <c r="C25" s="38"/>
      <c r="D25" s="38"/>
    </row>
    <row r="26" spans="1:4" s="72" customFormat="1" ht="20.100000000000001" customHeight="1">
      <c r="A26" s="52"/>
      <c r="B26" s="88" t="s">
        <v>165</v>
      </c>
      <c r="C26" s="38"/>
      <c r="D26" s="38"/>
    </row>
    <row r="27" spans="1:4" s="72" customFormat="1" ht="20.100000000000001" customHeight="1">
      <c r="A27" s="52"/>
      <c r="B27" s="88" t="s">
        <v>79</v>
      </c>
      <c r="C27" s="38"/>
      <c r="D27" s="38"/>
    </row>
    <row r="28" spans="1:4" s="72" customFormat="1" ht="20.100000000000001" customHeight="1">
      <c r="A28" s="52"/>
      <c r="B28" s="88" t="s">
        <v>80</v>
      </c>
      <c r="C28" s="38"/>
      <c r="D28" s="38"/>
    </row>
    <row r="29" spans="1:4" s="72" customFormat="1" ht="20.100000000000001" customHeight="1">
      <c r="A29" s="52"/>
      <c r="B29" s="92" t="s">
        <v>87</v>
      </c>
      <c r="C29" s="81">
        <f>SUM(C24:C28)</f>
        <v>0</v>
      </c>
      <c r="D29" s="81">
        <v>0</v>
      </c>
    </row>
    <row r="30" spans="1:4" s="72" customFormat="1" ht="20.100000000000001" customHeight="1">
      <c r="A30" s="99"/>
      <c r="B30" s="98"/>
      <c r="C30" s="102"/>
      <c r="D30" s="102"/>
    </row>
    <row r="31" spans="1:4" ht="20.100000000000001" customHeight="1">
      <c r="A31" s="97">
        <v>4</v>
      </c>
      <c r="B31" s="93" t="s">
        <v>185</v>
      </c>
      <c r="C31" s="82">
        <f>C29+C22+C14</f>
        <v>25988433.319999993</v>
      </c>
      <c r="D31" s="82">
        <v>-59972003.699999988</v>
      </c>
    </row>
    <row r="32" spans="1:4" ht="20.100000000000001" customHeight="1">
      <c r="A32" s="97">
        <v>5</v>
      </c>
      <c r="B32" s="93" t="s">
        <v>81</v>
      </c>
      <c r="C32" s="82">
        <f>D33</f>
        <v>3384691.0900000632</v>
      </c>
      <c r="D32" s="82">
        <v>63356694.790000051</v>
      </c>
    </row>
    <row r="33" spans="1:4" ht="20.100000000000001" customHeight="1">
      <c r="A33" s="97">
        <v>6</v>
      </c>
      <c r="B33" s="93" t="s">
        <v>82</v>
      </c>
      <c r="C33" s="82">
        <f>SUM(C31:C32)</f>
        <v>29373124.410000056</v>
      </c>
      <c r="D33" s="82">
        <v>3384691.0900000632</v>
      </c>
    </row>
    <row r="34" spans="1:4" ht="17.25" customHeight="1">
      <c r="C34" s="95"/>
    </row>
    <row r="35" spans="1:4">
      <c r="C35" s="95"/>
    </row>
  </sheetData>
  <mergeCells count="2">
    <mergeCell ref="A3:D3"/>
    <mergeCell ref="A2:D2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00"/>
  <sheetViews>
    <sheetView showGridLines="0" workbookViewId="0">
      <selection sqref="A1:XFD1048576"/>
    </sheetView>
  </sheetViews>
  <sheetFormatPr defaultColWidth="17.7109375" defaultRowHeight="15"/>
  <cols>
    <col min="1" max="1" width="3.28515625" style="25" customWidth="1"/>
    <col min="2" max="2" width="34" style="25" customWidth="1"/>
    <col min="3" max="3" width="11.28515625" style="25" bestFit="1" customWidth="1"/>
    <col min="4" max="4" width="8.42578125" style="25" customWidth="1"/>
    <col min="5" max="5" width="8.5703125" style="25" customWidth="1"/>
    <col min="6" max="6" width="10" style="25" customWidth="1"/>
    <col min="7" max="7" width="13.7109375" style="25" customWidth="1"/>
    <col min="8" max="8" width="12.42578125" style="25" bestFit="1" customWidth="1"/>
    <col min="9" max="16384" width="17.7109375" style="25"/>
  </cols>
  <sheetData>
    <row r="1" spans="1:8">
      <c r="A1" s="68"/>
      <c r="B1" s="62"/>
      <c r="C1" s="76"/>
      <c r="D1" s="76"/>
    </row>
    <row r="2" spans="1:8">
      <c r="A2" s="306" t="s">
        <v>408</v>
      </c>
      <c r="B2" s="306"/>
      <c r="C2" s="306"/>
      <c r="D2" s="306"/>
      <c r="E2" s="306"/>
      <c r="F2" s="306"/>
      <c r="G2" s="306"/>
      <c r="H2" s="306"/>
    </row>
    <row r="3" spans="1:8" ht="21.75" customHeight="1">
      <c r="A3" s="310" t="s">
        <v>186</v>
      </c>
      <c r="B3" s="310"/>
      <c r="C3" s="310"/>
      <c r="D3" s="310"/>
      <c r="E3" s="310"/>
      <c r="F3" s="310"/>
      <c r="G3" s="310"/>
      <c r="H3" s="310"/>
    </row>
    <row r="4" spans="1:8">
      <c r="A4" s="302"/>
      <c r="B4" s="302"/>
      <c r="C4" s="302"/>
      <c r="D4" s="302"/>
      <c r="E4" s="302"/>
      <c r="F4" s="302"/>
      <c r="G4" s="302"/>
      <c r="H4" s="302"/>
    </row>
    <row r="5" spans="1:8" s="27" customFormat="1" ht="42.75">
      <c r="A5" s="309" t="s">
        <v>25</v>
      </c>
      <c r="B5" s="309" t="s">
        <v>61</v>
      </c>
      <c r="C5" s="301" t="s">
        <v>45</v>
      </c>
      <c r="D5" s="301" t="s">
        <v>46</v>
      </c>
      <c r="E5" s="301" t="s">
        <v>64</v>
      </c>
      <c r="F5" s="301" t="s">
        <v>63</v>
      </c>
      <c r="G5" s="301" t="s">
        <v>65</v>
      </c>
      <c r="H5" s="301" t="s">
        <v>58</v>
      </c>
    </row>
    <row r="6" spans="1:8" ht="30" customHeight="1">
      <c r="A6" s="30" t="s">
        <v>26</v>
      </c>
      <c r="B6" s="65" t="s">
        <v>164</v>
      </c>
      <c r="C6" s="103">
        <v>11584000</v>
      </c>
      <c r="D6" s="103">
        <v>0</v>
      </c>
      <c r="E6" s="103">
        <v>0</v>
      </c>
      <c r="F6" s="103">
        <v>0</v>
      </c>
      <c r="G6" s="103">
        <v>27098143</v>
      </c>
      <c r="H6" s="103">
        <f>SUM(C6:G6)</f>
        <v>38682143</v>
      </c>
    </row>
    <row r="7" spans="1:8" ht="20.100000000000001" customHeight="1">
      <c r="A7" s="66" t="s">
        <v>104</v>
      </c>
      <c r="B7" s="67" t="s">
        <v>59</v>
      </c>
      <c r="C7" s="104"/>
      <c r="D7" s="104"/>
      <c r="E7" s="104"/>
      <c r="F7" s="104"/>
      <c r="G7" s="104"/>
      <c r="H7" s="104">
        <f t="shared" ref="H7:H17" si="0">SUM(C7:G7)</f>
        <v>0</v>
      </c>
    </row>
    <row r="8" spans="1:8" ht="20.100000000000001" customHeight="1">
      <c r="A8" s="30" t="s">
        <v>105</v>
      </c>
      <c r="B8" s="65" t="s">
        <v>57</v>
      </c>
      <c r="C8" s="104"/>
      <c r="D8" s="104"/>
      <c r="E8" s="104"/>
      <c r="F8" s="104"/>
      <c r="G8" s="104"/>
      <c r="H8" s="104">
        <f t="shared" si="0"/>
        <v>0</v>
      </c>
    </row>
    <row r="9" spans="1:8" ht="20.100000000000001" customHeight="1">
      <c r="A9" s="66">
        <v>1</v>
      </c>
      <c r="B9" s="67" t="s">
        <v>62</v>
      </c>
      <c r="C9" s="104"/>
      <c r="D9" s="104"/>
      <c r="E9" s="104"/>
      <c r="F9" s="104"/>
      <c r="G9" s="104">
        <v>18332027</v>
      </c>
      <c r="H9" s="104">
        <f t="shared" si="0"/>
        <v>18332027</v>
      </c>
    </row>
    <row r="10" spans="1:8" ht="20.100000000000001" customHeight="1">
      <c r="A10" s="66">
        <v>2</v>
      </c>
      <c r="B10" s="67" t="s">
        <v>60</v>
      </c>
      <c r="C10" s="104"/>
      <c r="D10" s="104"/>
      <c r="E10" s="104"/>
      <c r="F10" s="104"/>
      <c r="G10" s="104"/>
      <c r="H10" s="104">
        <f t="shared" si="0"/>
        <v>0</v>
      </c>
    </row>
    <row r="11" spans="1:8" ht="20.100000000000001" customHeight="1">
      <c r="A11" s="66">
        <v>3</v>
      </c>
      <c r="B11" s="67" t="s">
        <v>66</v>
      </c>
      <c r="C11" s="104"/>
      <c r="D11" s="104"/>
      <c r="E11" s="104"/>
      <c r="F11" s="104"/>
      <c r="G11" s="104"/>
      <c r="H11" s="104">
        <f t="shared" si="0"/>
        <v>0</v>
      </c>
    </row>
    <row r="12" spans="1:8" ht="20.100000000000001" customHeight="1">
      <c r="A12" s="66">
        <v>4</v>
      </c>
      <c r="B12" s="67" t="s">
        <v>67</v>
      </c>
      <c r="C12" s="104"/>
      <c r="D12" s="104"/>
      <c r="E12" s="104"/>
      <c r="F12" s="104"/>
      <c r="G12" s="104"/>
      <c r="H12" s="104">
        <f t="shared" si="0"/>
        <v>0</v>
      </c>
    </row>
    <row r="13" spans="1:8" ht="30" customHeight="1">
      <c r="A13" s="30" t="s">
        <v>27</v>
      </c>
      <c r="B13" s="65" t="s">
        <v>192</v>
      </c>
      <c r="C13" s="103">
        <f>SUM(C6:C12)</f>
        <v>11584000</v>
      </c>
      <c r="D13" s="103">
        <f t="shared" ref="D13:H13" si="1">SUM(D6:D12)</f>
        <v>0</v>
      </c>
      <c r="E13" s="103">
        <f t="shared" si="1"/>
        <v>0</v>
      </c>
      <c r="F13" s="103">
        <f t="shared" si="1"/>
        <v>0</v>
      </c>
      <c r="G13" s="103">
        <f t="shared" si="1"/>
        <v>45430170</v>
      </c>
      <c r="H13" s="103">
        <f t="shared" si="1"/>
        <v>57014170</v>
      </c>
    </row>
    <row r="14" spans="1:8" ht="20.100000000000001" customHeight="1">
      <c r="A14" s="66">
        <v>1</v>
      </c>
      <c r="B14" s="67" t="s">
        <v>62</v>
      </c>
      <c r="C14" s="104"/>
      <c r="D14" s="104"/>
      <c r="E14" s="104"/>
      <c r="F14" s="104"/>
      <c r="G14" s="104">
        <v>23494834</v>
      </c>
      <c r="H14" s="104">
        <f t="shared" si="0"/>
        <v>23494834</v>
      </c>
    </row>
    <row r="15" spans="1:8" ht="20.100000000000001" customHeight="1">
      <c r="A15" s="66">
        <v>2</v>
      </c>
      <c r="B15" s="67" t="s">
        <v>60</v>
      </c>
      <c r="C15" s="104"/>
      <c r="D15" s="104"/>
      <c r="E15" s="104"/>
      <c r="F15" s="104"/>
      <c r="G15" s="104"/>
      <c r="H15" s="104">
        <f t="shared" si="0"/>
        <v>0</v>
      </c>
    </row>
    <row r="16" spans="1:8" ht="20.100000000000001" customHeight="1">
      <c r="A16" s="66">
        <v>3</v>
      </c>
      <c r="B16" s="67" t="s">
        <v>68</v>
      </c>
      <c r="C16" s="104"/>
      <c r="D16" s="104"/>
      <c r="E16" s="104"/>
      <c r="F16" s="104"/>
      <c r="G16" s="104"/>
      <c r="H16" s="104">
        <f t="shared" si="0"/>
        <v>0</v>
      </c>
    </row>
    <row r="17" spans="1:8" ht="20.100000000000001" customHeight="1">
      <c r="A17" s="66">
        <v>4</v>
      </c>
      <c r="B17" s="67" t="s">
        <v>106</v>
      </c>
      <c r="C17" s="104"/>
      <c r="D17" s="104"/>
      <c r="E17" s="104"/>
      <c r="F17" s="104"/>
      <c r="G17" s="104"/>
      <c r="H17" s="104">
        <f t="shared" si="0"/>
        <v>0</v>
      </c>
    </row>
    <row r="18" spans="1:8" ht="30" customHeight="1">
      <c r="A18" s="30" t="s">
        <v>42</v>
      </c>
      <c r="B18" s="65" t="s">
        <v>229</v>
      </c>
      <c r="C18" s="103">
        <f>SUM(C13:C17)</f>
        <v>11584000</v>
      </c>
      <c r="D18" s="103">
        <f t="shared" ref="D18:H18" si="2">SUM(D13:D17)</f>
        <v>0</v>
      </c>
      <c r="E18" s="103">
        <f t="shared" si="2"/>
        <v>0</v>
      </c>
      <c r="F18" s="103">
        <f t="shared" si="2"/>
        <v>0</v>
      </c>
      <c r="G18" s="103">
        <f t="shared" si="2"/>
        <v>68925004</v>
      </c>
      <c r="H18" s="103">
        <f t="shared" si="2"/>
        <v>80509004</v>
      </c>
    </row>
    <row r="19" spans="1:8" ht="20.25" customHeight="1">
      <c r="A19" s="66">
        <v>1</v>
      </c>
      <c r="B19" s="67" t="s">
        <v>62</v>
      </c>
      <c r="C19" s="104"/>
      <c r="D19" s="104"/>
      <c r="E19" s="104"/>
      <c r="F19" s="104"/>
      <c r="G19" s="104">
        <f>Pasivet!D44</f>
        <v>32207842</v>
      </c>
      <c r="H19" s="104">
        <f t="shared" ref="H19:H22" si="3">SUM(C19:G19)</f>
        <v>32207842</v>
      </c>
    </row>
    <row r="20" spans="1:8" ht="20.25" customHeight="1">
      <c r="A20" s="66">
        <v>2</v>
      </c>
      <c r="B20" s="67" t="s">
        <v>60</v>
      </c>
      <c r="C20" s="104"/>
      <c r="D20" s="104"/>
      <c r="E20" s="104"/>
      <c r="F20" s="104"/>
      <c r="G20" s="104"/>
      <c r="H20" s="104">
        <f t="shared" si="3"/>
        <v>0</v>
      </c>
    </row>
    <row r="21" spans="1:8" ht="20.25" customHeight="1">
      <c r="A21" s="66">
        <v>3</v>
      </c>
      <c r="B21" s="67" t="s">
        <v>68</v>
      </c>
      <c r="C21" s="104">
        <v>68916000</v>
      </c>
      <c r="D21" s="104"/>
      <c r="E21" s="104"/>
      <c r="F21" s="104"/>
      <c r="G21" s="104">
        <v>-68916000</v>
      </c>
      <c r="H21" s="104">
        <f t="shared" si="3"/>
        <v>0</v>
      </c>
    </row>
    <row r="22" spans="1:8" ht="20.25" customHeight="1">
      <c r="A22" s="66">
        <v>4</v>
      </c>
      <c r="B22" s="67" t="s">
        <v>106</v>
      </c>
      <c r="C22" s="104"/>
      <c r="D22" s="104"/>
      <c r="E22" s="104"/>
      <c r="F22" s="104"/>
      <c r="G22" s="104"/>
      <c r="H22" s="104">
        <f t="shared" si="3"/>
        <v>0</v>
      </c>
    </row>
    <row r="23" spans="1:8" ht="20.25" customHeight="1">
      <c r="A23" s="30" t="s">
        <v>42</v>
      </c>
      <c r="B23" s="65" t="s">
        <v>409</v>
      </c>
      <c r="C23" s="103">
        <f>SUM(C18:C22)</f>
        <v>80500000</v>
      </c>
      <c r="D23" s="103">
        <f t="shared" ref="D23:H23" si="4">SUM(D18:D22)</f>
        <v>0</v>
      </c>
      <c r="E23" s="103">
        <f t="shared" si="4"/>
        <v>0</v>
      </c>
      <c r="F23" s="103">
        <f t="shared" si="4"/>
        <v>0</v>
      </c>
      <c r="G23" s="103">
        <f t="shared" si="4"/>
        <v>32216846</v>
      </c>
      <c r="H23" s="103">
        <f t="shared" si="4"/>
        <v>112716846</v>
      </c>
    </row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</sheetData>
  <mergeCells count="4">
    <mergeCell ref="A5"/>
    <mergeCell ref="B5"/>
    <mergeCell ref="A2:H2"/>
    <mergeCell ref="A3:H3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99"/>
  <sheetViews>
    <sheetView topLeftCell="A31" workbookViewId="0">
      <selection activeCell="I92" sqref="I92"/>
    </sheetView>
  </sheetViews>
  <sheetFormatPr defaultRowHeight="15"/>
  <cols>
    <col min="1" max="1" width="2.85546875" style="113" customWidth="1"/>
    <col min="2" max="2" width="9.140625" style="113"/>
    <col min="3" max="3" width="11.28515625" style="113" customWidth="1"/>
    <col min="4" max="4" width="14.7109375" style="113" customWidth="1"/>
    <col min="5" max="5" width="12.7109375" style="113" customWidth="1"/>
    <col min="6" max="6" width="4.140625" style="113" customWidth="1"/>
    <col min="7" max="7" width="10.85546875" style="113" customWidth="1"/>
    <col min="8" max="8" width="10" style="113" customWidth="1"/>
    <col min="9" max="9" width="14" style="206" customWidth="1"/>
    <col min="10" max="10" width="10.42578125" style="206" customWidth="1"/>
    <col min="11" max="11" width="4.7109375" style="113" customWidth="1"/>
    <col min="12" max="12" width="25.5703125" style="113" customWidth="1"/>
    <col min="13" max="16384" width="9.140625" style="113"/>
  </cols>
  <sheetData>
    <row r="1" spans="1:12">
      <c r="B1" s="68" t="s">
        <v>206</v>
      </c>
      <c r="C1" s="205"/>
      <c r="D1" s="205"/>
    </row>
    <row r="2" spans="1:12">
      <c r="B2" s="207" t="s">
        <v>400</v>
      </c>
      <c r="C2" s="205"/>
      <c r="D2" s="205"/>
    </row>
    <row r="3" spans="1:12">
      <c r="B3" s="207"/>
      <c r="I3" s="208" t="s">
        <v>243</v>
      </c>
    </row>
    <row r="4" spans="1:12">
      <c r="B4" s="207"/>
      <c r="D4" s="206"/>
    </row>
    <row r="5" spans="1:12">
      <c r="A5" s="112"/>
      <c r="B5" s="112"/>
      <c r="C5" s="112"/>
      <c r="D5" s="112"/>
      <c r="E5" s="112"/>
      <c r="F5" s="112"/>
      <c r="G5" s="112"/>
      <c r="H5" s="112"/>
      <c r="I5" s="209"/>
      <c r="J5" s="210" t="s">
        <v>244</v>
      </c>
      <c r="K5" s="112"/>
      <c r="L5" s="112"/>
    </row>
    <row r="6" spans="1:12">
      <c r="A6" s="313" t="s">
        <v>245</v>
      </c>
      <c r="B6" s="314"/>
      <c r="C6" s="314"/>
      <c r="D6" s="314"/>
      <c r="E6" s="314"/>
      <c r="F6" s="314"/>
      <c r="G6" s="314"/>
      <c r="H6" s="314"/>
      <c r="I6" s="314"/>
      <c r="J6" s="315"/>
      <c r="K6" s="211"/>
      <c r="L6" s="211"/>
    </row>
    <row r="7" spans="1:12" ht="45.75" thickBot="1">
      <c r="A7" s="212"/>
      <c r="B7" s="316" t="s">
        <v>246</v>
      </c>
      <c r="C7" s="316"/>
      <c r="D7" s="316"/>
      <c r="E7" s="316"/>
      <c r="F7" s="317"/>
      <c r="G7" s="213" t="s">
        <v>247</v>
      </c>
      <c r="H7" s="213" t="s">
        <v>248</v>
      </c>
      <c r="I7" s="214" t="s">
        <v>411</v>
      </c>
      <c r="J7" s="214" t="s">
        <v>230</v>
      </c>
    </row>
    <row r="8" spans="1:12" ht="16.5" customHeight="1">
      <c r="A8" s="215">
        <v>1</v>
      </c>
      <c r="B8" s="318" t="s">
        <v>249</v>
      </c>
      <c r="C8" s="319"/>
      <c r="D8" s="319"/>
      <c r="E8" s="319"/>
      <c r="F8" s="319"/>
      <c r="G8" s="216">
        <v>70</v>
      </c>
      <c r="H8" s="216">
        <v>11100</v>
      </c>
      <c r="I8" s="217">
        <f>I11+I10:I10</f>
        <v>314970</v>
      </c>
      <c r="J8" s="218">
        <f>J11+J10</f>
        <v>179656</v>
      </c>
    </row>
    <row r="9" spans="1:12" ht="16.5" customHeight="1">
      <c r="A9" s="219" t="s">
        <v>250</v>
      </c>
      <c r="B9" s="311" t="s">
        <v>251</v>
      </c>
      <c r="C9" s="311"/>
      <c r="D9" s="311"/>
      <c r="E9" s="311"/>
      <c r="F9" s="312"/>
      <c r="G9" s="220" t="s">
        <v>252</v>
      </c>
      <c r="H9" s="220">
        <v>11101</v>
      </c>
      <c r="I9" s="221"/>
      <c r="J9" s="222"/>
    </row>
    <row r="10" spans="1:12" ht="16.5" customHeight="1">
      <c r="A10" s="223" t="s">
        <v>253</v>
      </c>
      <c r="B10" s="311" t="s">
        <v>254</v>
      </c>
      <c r="C10" s="311"/>
      <c r="D10" s="311"/>
      <c r="E10" s="311"/>
      <c r="F10" s="312"/>
      <c r="G10" s="220">
        <v>704</v>
      </c>
      <c r="H10" s="220">
        <v>11102</v>
      </c>
      <c r="I10" s="221">
        <f>272345-417</f>
        <v>271928</v>
      </c>
      <c r="J10" s="222">
        <v>174189</v>
      </c>
    </row>
    <row r="11" spans="1:12" ht="16.5" customHeight="1">
      <c r="A11" s="223" t="s">
        <v>255</v>
      </c>
      <c r="B11" s="311" t="s">
        <v>256</v>
      </c>
      <c r="C11" s="311"/>
      <c r="D11" s="311"/>
      <c r="E11" s="311"/>
      <c r="F11" s="312"/>
      <c r="G11" s="224">
        <v>705</v>
      </c>
      <c r="H11" s="220">
        <v>11103</v>
      </c>
      <c r="I11" s="221">
        <v>43042</v>
      </c>
      <c r="J11" s="222">
        <v>5467</v>
      </c>
    </row>
    <row r="12" spans="1:12" ht="16.5" customHeight="1">
      <c r="A12" s="225">
        <v>2</v>
      </c>
      <c r="B12" s="320" t="s">
        <v>257</v>
      </c>
      <c r="C12" s="320"/>
      <c r="D12" s="320"/>
      <c r="E12" s="320"/>
      <c r="F12" s="321"/>
      <c r="G12" s="226">
        <v>708</v>
      </c>
      <c r="H12" s="227">
        <v>11104</v>
      </c>
      <c r="I12" s="221">
        <v>0</v>
      </c>
      <c r="J12" s="222"/>
    </row>
    <row r="13" spans="1:12" ht="16.5" customHeight="1">
      <c r="A13" s="228" t="s">
        <v>250</v>
      </c>
      <c r="B13" s="311" t="s">
        <v>258</v>
      </c>
      <c r="C13" s="311"/>
      <c r="D13" s="311"/>
      <c r="E13" s="311"/>
      <c r="F13" s="312"/>
      <c r="G13" s="220">
        <v>7081</v>
      </c>
      <c r="H13" s="229">
        <v>111041</v>
      </c>
      <c r="I13" s="221">
        <v>0</v>
      </c>
      <c r="J13" s="222"/>
    </row>
    <row r="14" spans="1:12" ht="16.5" customHeight="1">
      <c r="A14" s="228" t="s">
        <v>259</v>
      </c>
      <c r="B14" s="311" t="s">
        <v>260</v>
      </c>
      <c r="C14" s="311"/>
      <c r="D14" s="311"/>
      <c r="E14" s="311"/>
      <c r="F14" s="312"/>
      <c r="G14" s="220">
        <v>7082</v>
      </c>
      <c r="H14" s="229">
        <v>111042</v>
      </c>
      <c r="I14" s="221">
        <v>0</v>
      </c>
      <c r="J14" s="222"/>
    </row>
    <row r="15" spans="1:12" ht="16.5" customHeight="1">
      <c r="A15" s="228" t="s">
        <v>261</v>
      </c>
      <c r="B15" s="311" t="s">
        <v>262</v>
      </c>
      <c r="C15" s="311"/>
      <c r="D15" s="311"/>
      <c r="E15" s="311"/>
      <c r="F15" s="312"/>
      <c r="G15" s="220">
        <v>7083</v>
      </c>
      <c r="H15" s="229">
        <v>111043</v>
      </c>
      <c r="I15" s="221">
        <v>0</v>
      </c>
      <c r="J15" s="222"/>
    </row>
    <row r="16" spans="1:12" ht="29.25" customHeight="1">
      <c r="A16" s="230">
        <v>3</v>
      </c>
      <c r="B16" s="320" t="s">
        <v>263</v>
      </c>
      <c r="C16" s="320"/>
      <c r="D16" s="320"/>
      <c r="E16" s="320"/>
      <c r="F16" s="321"/>
      <c r="G16" s="226">
        <v>71</v>
      </c>
      <c r="H16" s="227">
        <v>11201</v>
      </c>
      <c r="I16" s="221">
        <v>0</v>
      </c>
      <c r="J16" s="222"/>
    </row>
    <row r="17" spans="1:10" ht="16.5" customHeight="1">
      <c r="A17" s="231"/>
      <c r="B17" s="322" t="s">
        <v>264</v>
      </c>
      <c r="C17" s="322"/>
      <c r="D17" s="322"/>
      <c r="E17" s="322"/>
      <c r="F17" s="323"/>
      <c r="G17" s="232"/>
      <c r="H17" s="220">
        <v>112011</v>
      </c>
      <c r="I17" s="221">
        <v>0</v>
      </c>
      <c r="J17" s="222"/>
    </row>
    <row r="18" spans="1:10" ht="16.5" customHeight="1">
      <c r="A18" s="231"/>
      <c r="B18" s="322" t="s">
        <v>265</v>
      </c>
      <c r="C18" s="322"/>
      <c r="D18" s="322"/>
      <c r="E18" s="322"/>
      <c r="F18" s="323"/>
      <c r="G18" s="232"/>
      <c r="H18" s="220">
        <v>112012</v>
      </c>
      <c r="I18" s="221">
        <v>0</v>
      </c>
      <c r="J18" s="222"/>
    </row>
    <row r="19" spans="1:10">
      <c r="A19" s="233">
        <v>4</v>
      </c>
      <c r="B19" s="320" t="s">
        <v>266</v>
      </c>
      <c r="C19" s="320"/>
      <c r="D19" s="320"/>
      <c r="E19" s="320"/>
      <c r="F19" s="321"/>
      <c r="G19" s="234">
        <v>72</v>
      </c>
      <c r="H19" s="235">
        <v>11300</v>
      </c>
      <c r="I19" s="221">
        <v>0</v>
      </c>
      <c r="J19" s="222"/>
    </row>
    <row r="20" spans="1:10" ht="16.5" customHeight="1">
      <c r="A20" s="223"/>
      <c r="B20" s="324" t="s">
        <v>267</v>
      </c>
      <c r="C20" s="325"/>
      <c r="D20" s="325"/>
      <c r="E20" s="325"/>
      <c r="F20" s="325"/>
      <c r="G20" s="236"/>
      <c r="H20" s="237">
        <v>11301</v>
      </c>
      <c r="I20" s="221">
        <v>0</v>
      </c>
      <c r="J20" s="222"/>
    </row>
    <row r="21" spans="1:10" ht="16.5" customHeight="1">
      <c r="A21" s="238">
        <v>5</v>
      </c>
      <c r="B21" s="321" t="s">
        <v>268</v>
      </c>
      <c r="C21" s="326"/>
      <c r="D21" s="326"/>
      <c r="E21" s="326"/>
      <c r="F21" s="326"/>
      <c r="G21" s="239">
        <v>73</v>
      </c>
      <c r="H21" s="239">
        <v>11400</v>
      </c>
      <c r="I21" s="221">
        <v>0</v>
      </c>
      <c r="J21" s="222"/>
    </row>
    <row r="22" spans="1:10" ht="16.5" customHeight="1">
      <c r="A22" s="240">
        <v>6</v>
      </c>
      <c r="B22" s="321" t="s">
        <v>269</v>
      </c>
      <c r="C22" s="326"/>
      <c r="D22" s="326"/>
      <c r="E22" s="326"/>
      <c r="F22" s="326"/>
      <c r="G22" s="239">
        <v>75</v>
      </c>
      <c r="H22" s="241">
        <v>11500</v>
      </c>
      <c r="I22" s="221">
        <v>0</v>
      </c>
      <c r="J22" s="222"/>
    </row>
    <row r="23" spans="1:10" ht="16.5" customHeight="1">
      <c r="A23" s="238">
        <v>7</v>
      </c>
      <c r="B23" s="320" t="s">
        <v>270</v>
      </c>
      <c r="C23" s="320"/>
      <c r="D23" s="320"/>
      <c r="E23" s="320"/>
      <c r="F23" s="321"/>
      <c r="G23" s="226">
        <v>77</v>
      </c>
      <c r="H23" s="226">
        <v>11600</v>
      </c>
      <c r="I23" s="221">
        <v>417</v>
      </c>
      <c r="J23" s="222">
        <v>304</v>
      </c>
    </row>
    <row r="24" spans="1:10" ht="16.5" customHeight="1" thickBot="1">
      <c r="A24" s="242" t="s">
        <v>271</v>
      </c>
      <c r="B24" s="328" t="s">
        <v>272</v>
      </c>
      <c r="C24" s="328"/>
      <c r="D24" s="328"/>
      <c r="E24" s="328"/>
      <c r="F24" s="328"/>
      <c r="G24" s="243"/>
      <c r="H24" s="243">
        <v>11800</v>
      </c>
      <c r="I24" s="244">
        <f>I8+I23</f>
        <v>315387</v>
      </c>
      <c r="J24" s="244">
        <f>J8+J23</f>
        <v>179960</v>
      </c>
    </row>
    <row r="25" spans="1:10" ht="16.5" customHeight="1">
      <c r="A25" s="245"/>
      <c r="B25" s="246"/>
      <c r="C25" s="246"/>
      <c r="D25" s="246"/>
      <c r="E25" s="246"/>
      <c r="F25" s="246"/>
      <c r="G25" s="246"/>
      <c r="H25" s="246"/>
      <c r="J25" s="247"/>
    </row>
    <row r="26" spans="1:10" ht="16.5" customHeight="1">
      <c r="A26" s="245"/>
      <c r="B26" s="246"/>
      <c r="C26" s="246"/>
      <c r="D26" s="246"/>
      <c r="E26" s="246"/>
      <c r="F26" s="246"/>
      <c r="G26" s="246"/>
      <c r="H26" s="246"/>
      <c r="I26" s="247" t="s">
        <v>224</v>
      </c>
      <c r="J26" s="247"/>
    </row>
    <row r="27" spans="1:10" ht="16.5" customHeight="1">
      <c r="A27" s="245"/>
      <c r="B27" s="246"/>
      <c r="C27" s="246"/>
      <c r="D27" s="246"/>
      <c r="E27" s="246"/>
      <c r="F27" s="246"/>
      <c r="G27" s="246"/>
      <c r="H27" s="246"/>
      <c r="I27" s="247"/>
      <c r="J27" s="247"/>
    </row>
    <row r="28" spans="1:10" ht="16.5" customHeight="1">
      <c r="A28" s="245"/>
      <c r="B28" s="246"/>
      <c r="C28" s="246"/>
      <c r="D28" s="246"/>
      <c r="E28" s="246"/>
      <c r="F28" s="246"/>
      <c r="G28" s="246"/>
      <c r="H28" s="246"/>
      <c r="I28" s="247"/>
      <c r="J28" s="247"/>
    </row>
    <row r="29" spans="1:10" ht="16.5" customHeight="1">
      <c r="A29" s="245"/>
      <c r="B29" s="246"/>
      <c r="C29" s="246"/>
      <c r="D29" s="246"/>
      <c r="E29" s="246"/>
      <c r="F29" s="246"/>
      <c r="G29" s="246"/>
      <c r="H29" s="246"/>
      <c r="I29" s="247"/>
      <c r="J29" s="247"/>
    </row>
    <row r="30" spans="1:10" ht="16.5" customHeight="1">
      <c r="A30" s="245"/>
      <c r="B30" s="246"/>
      <c r="C30" s="246"/>
      <c r="D30" s="246"/>
      <c r="E30" s="246"/>
      <c r="F30" s="246"/>
      <c r="G30" s="246"/>
      <c r="H30" s="246"/>
      <c r="I30" s="247"/>
      <c r="J30" s="247"/>
    </row>
    <row r="31" spans="1:10" ht="16.5" customHeight="1">
      <c r="A31" s="245"/>
      <c r="B31" s="246"/>
      <c r="C31" s="246"/>
      <c r="D31" s="246"/>
      <c r="E31" s="246"/>
      <c r="F31" s="246"/>
      <c r="G31" s="246"/>
      <c r="H31" s="246"/>
      <c r="I31" s="247"/>
      <c r="J31" s="247"/>
    </row>
    <row r="32" spans="1:10" ht="16.5" customHeight="1">
      <c r="A32" s="245"/>
      <c r="B32" s="246"/>
      <c r="C32" s="246"/>
      <c r="D32" s="246"/>
      <c r="E32" s="246"/>
      <c r="F32" s="246"/>
      <c r="G32" s="246"/>
      <c r="H32" s="246"/>
      <c r="I32" s="247"/>
      <c r="J32" s="247"/>
    </row>
    <row r="33" spans="1:10" ht="16.5" customHeight="1">
      <c r="A33" s="245"/>
      <c r="B33" s="246"/>
      <c r="C33" s="246"/>
      <c r="D33" s="246"/>
      <c r="E33" s="246"/>
      <c r="F33" s="246"/>
      <c r="G33" s="246"/>
      <c r="H33" s="246"/>
      <c r="I33" s="247"/>
      <c r="J33" s="247"/>
    </row>
    <row r="34" spans="1:10" ht="16.5" customHeight="1">
      <c r="A34" s="245"/>
      <c r="B34" s="246"/>
      <c r="C34" s="246"/>
      <c r="D34" s="246"/>
      <c r="E34" s="246"/>
      <c r="F34" s="246"/>
      <c r="G34" s="246"/>
      <c r="H34" s="246"/>
      <c r="I34" s="247"/>
      <c r="J34" s="247"/>
    </row>
    <row r="35" spans="1:10" ht="16.5" customHeight="1">
      <c r="A35" s="245"/>
      <c r="B35" s="246"/>
      <c r="C35" s="246"/>
      <c r="D35" s="246"/>
      <c r="E35" s="246"/>
      <c r="F35" s="246"/>
      <c r="G35" s="246"/>
      <c r="H35" s="246"/>
      <c r="I35" s="247"/>
      <c r="J35" s="247"/>
    </row>
    <row r="36" spans="1:10" ht="16.5" customHeight="1">
      <c r="A36" s="245"/>
      <c r="B36" s="246"/>
      <c r="C36" s="246"/>
      <c r="D36" s="246"/>
      <c r="E36" s="246"/>
      <c r="F36" s="246"/>
      <c r="G36" s="246"/>
      <c r="H36" s="246"/>
      <c r="I36" s="247"/>
      <c r="J36" s="247"/>
    </row>
    <row r="37" spans="1:10" ht="16.5" customHeight="1">
      <c r="A37" s="245"/>
      <c r="B37" s="246"/>
      <c r="C37" s="246"/>
      <c r="D37" s="246"/>
      <c r="E37" s="246"/>
      <c r="F37" s="246"/>
      <c r="G37" s="246"/>
      <c r="H37" s="246"/>
      <c r="I37" s="247"/>
      <c r="J37" s="247"/>
    </row>
    <row r="38" spans="1:10" ht="16.5" customHeight="1">
      <c r="A38" s="245"/>
      <c r="B38" s="246"/>
      <c r="C38" s="246"/>
      <c r="D38" s="246"/>
      <c r="E38" s="246"/>
      <c r="F38" s="246"/>
      <c r="G38" s="246"/>
      <c r="H38" s="246"/>
      <c r="I38" s="247"/>
      <c r="J38" s="247"/>
    </row>
    <row r="39" spans="1:10" ht="16.5" customHeight="1">
      <c r="A39" s="245"/>
      <c r="B39" s="246"/>
      <c r="C39" s="246"/>
      <c r="D39" s="246"/>
      <c r="E39" s="246"/>
      <c r="F39" s="246"/>
      <c r="G39" s="246"/>
      <c r="H39" s="246"/>
      <c r="I39" s="247"/>
      <c r="J39" s="247"/>
    </row>
    <row r="40" spans="1:10" ht="16.5" customHeight="1">
      <c r="A40" s="245"/>
      <c r="B40" s="246"/>
      <c r="C40" s="246"/>
      <c r="D40" s="246"/>
      <c r="E40" s="246"/>
      <c r="F40" s="246"/>
      <c r="G40" s="246"/>
      <c r="H40" s="246"/>
      <c r="I40" s="247"/>
      <c r="J40" s="247"/>
    </row>
    <row r="41" spans="1:10" ht="16.5" customHeight="1">
      <c r="A41" s="245"/>
      <c r="B41" s="246"/>
      <c r="C41" s="246"/>
      <c r="D41" s="246"/>
      <c r="E41" s="246"/>
      <c r="F41" s="246"/>
      <c r="G41" s="246"/>
      <c r="H41" s="246"/>
      <c r="I41" s="247"/>
      <c r="J41" s="247"/>
    </row>
    <row r="42" spans="1:10" ht="16.5" customHeight="1">
      <c r="A42" s="245"/>
      <c r="B42" s="246"/>
      <c r="C42" s="246"/>
      <c r="D42" s="246"/>
      <c r="E42" s="246"/>
      <c r="F42" s="246"/>
      <c r="G42" s="246"/>
      <c r="H42" s="246"/>
      <c r="I42" s="247"/>
      <c r="J42" s="247"/>
    </row>
    <row r="43" spans="1:10" ht="16.5" customHeight="1">
      <c r="A43" s="245"/>
      <c r="B43" s="246"/>
      <c r="C43" s="246"/>
      <c r="D43" s="246"/>
      <c r="E43" s="246"/>
      <c r="F43" s="246"/>
      <c r="G43" s="246"/>
      <c r="H43" s="246"/>
      <c r="I43" s="247"/>
      <c r="J43" s="247"/>
    </row>
    <row r="44" spans="1:10" ht="16.5" customHeight="1">
      <c r="A44" s="245"/>
      <c r="B44" s="246"/>
      <c r="C44" s="246"/>
      <c r="D44" s="246"/>
      <c r="E44" s="246"/>
      <c r="F44" s="246"/>
      <c r="G44" s="246"/>
      <c r="H44" s="246"/>
      <c r="J44" s="247"/>
    </row>
    <row r="45" spans="1:10" ht="16.5" customHeight="1">
      <c r="A45" s="245"/>
      <c r="B45" s="246"/>
      <c r="C45" s="246"/>
      <c r="D45" s="246"/>
      <c r="E45" s="246"/>
      <c r="F45" s="246"/>
      <c r="G45" s="246"/>
      <c r="H45" s="246"/>
      <c r="I45" s="247"/>
      <c r="J45" s="247"/>
    </row>
    <row r="46" spans="1:10" ht="16.5" customHeight="1">
      <c r="A46" s="245"/>
      <c r="B46" s="246"/>
      <c r="C46" s="246"/>
      <c r="D46" s="246"/>
      <c r="E46" s="246"/>
      <c r="F46" s="246"/>
      <c r="G46" s="246"/>
      <c r="H46" s="246"/>
      <c r="I46" s="247"/>
      <c r="J46" s="247"/>
    </row>
    <row r="47" spans="1:10">
      <c r="B47" s="68" t="s">
        <v>206</v>
      </c>
      <c r="C47" s="205"/>
      <c r="D47" s="205"/>
    </row>
    <row r="48" spans="1:10">
      <c r="B48" s="207" t="s">
        <v>400</v>
      </c>
      <c r="C48" s="205"/>
      <c r="D48" s="205"/>
    </row>
    <row r="49" spans="1:12">
      <c r="B49" s="207"/>
      <c r="I49" s="208" t="s">
        <v>273</v>
      </c>
    </row>
    <row r="50" spans="1:12" ht="12.75" customHeight="1">
      <c r="A50" s="112"/>
      <c r="B50" s="112"/>
      <c r="C50" s="112"/>
      <c r="D50" s="112"/>
      <c r="E50" s="112"/>
      <c r="F50" s="112"/>
      <c r="G50" s="112"/>
      <c r="H50" s="112"/>
      <c r="I50" s="209"/>
      <c r="J50" s="210" t="s">
        <v>244</v>
      </c>
      <c r="K50" s="112"/>
      <c r="L50" s="112"/>
    </row>
    <row r="51" spans="1:12">
      <c r="A51" s="313" t="s">
        <v>245</v>
      </c>
      <c r="B51" s="314"/>
      <c r="C51" s="314"/>
      <c r="D51" s="314"/>
      <c r="E51" s="314"/>
      <c r="F51" s="314"/>
      <c r="G51" s="314"/>
      <c r="H51" s="314"/>
      <c r="I51" s="314"/>
      <c r="J51" s="315"/>
    </row>
    <row r="52" spans="1:12" ht="45.75" thickBot="1">
      <c r="A52" s="248"/>
      <c r="B52" s="329" t="s">
        <v>274</v>
      </c>
      <c r="C52" s="330"/>
      <c r="D52" s="330"/>
      <c r="E52" s="330"/>
      <c r="F52" s="331"/>
      <c r="G52" s="249" t="s">
        <v>247</v>
      </c>
      <c r="H52" s="249" t="s">
        <v>248</v>
      </c>
      <c r="I52" s="250" t="s">
        <v>411</v>
      </c>
      <c r="J52" s="250" t="s">
        <v>230</v>
      </c>
    </row>
    <row r="53" spans="1:12" ht="16.5" customHeight="1">
      <c r="A53" s="251">
        <v>1</v>
      </c>
      <c r="B53" s="318" t="s">
        <v>275</v>
      </c>
      <c r="C53" s="319"/>
      <c r="D53" s="319"/>
      <c r="E53" s="319"/>
      <c r="F53" s="319"/>
      <c r="G53" s="216">
        <v>60</v>
      </c>
      <c r="H53" s="216">
        <v>12100</v>
      </c>
      <c r="I53" s="217">
        <f>SUM(I54:I58)</f>
        <v>98340</v>
      </c>
      <c r="J53" s="217">
        <v>39927.996149999999</v>
      </c>
    </row>
    <row r="54" spans="1:12">
      <c r="A54" s="252" t="s">
        <v>276</v>
      </c>
      <c r="B54" s="332" t="s">
        <v>277</v>
      </c>
      <c r="C54" s="332" t="s">
        <v>278</v>
      </c>
      <c r="D54" s="332"/>
      <c r="E54" s="332"/>
      <c r="F54" s="332"/>
      <c r="G54" s="253" t="s">
        <v>279</v>
      </c>
      <c r="H54" s="253">
        <v>12101</v>
      </c>
      <c r="I54" s="269">
        <f>63411+30423</f>
        <v>93834</v>
      </c>
      <c r="J54" s="270">
        <v>-2064</v>
      </c>
      <c r="L54" s="290"/>
    </row>
    <row r="55" spans="1:12">
      <c r="A55" s="252" t="s">
        <v>253</v>
      </c>
      <c r="B55" s="332" t="s">
        <v>280</v>
      </c>
      <c r="C55" s="332" t="s">
        <v>278</v>
      </c>
      <c r="D55" s="332"/>
      <c r="E55" s="332"/>
      <c r="F55" s="332"/>
      <c r="G55" s="253"/>
      <c r="H55" s="254">
        <v>12102</v>
      </c>
      <c r="I55" s="269">
        <v>4506</v>
      </c>
      <c r="J55" s="270"/>
      <c r="L55" s="290"/>
    </row>
    <row r="56" spans="1:12" ht="16.5" customHeight="1">
      <c r="A56" s="252" t="s">
        <v>255</v>
      </c>
      <c r="B56" s="332" t="s">
        <v>281</v>
      </c>
      <c r="C56" s="332" t="s">
        <v>278</v>
      </c>
      <c r="D56" s="332"/>
      <c r="E56" s="332"/>
      <c r="F56" s="332"/>
      <c r="G56" s="253" t="s">
        <v>282</v>
      </c>
      <c r="H56" s="253">
        <v>12103</v>
      </c>
      <c r="I56" s="269"/>
      <c r="J56" s="270">
        <v>41991.996149999999</v>
      </c>
    </row>
    <row r="57" spans="1:12" ht="16.5" customHeight="1">
      <c r="A57" s="252" t="s">
        <v>283</v>
      </c>
      <c r="B57" s="333" t="s">
        <v>401</v>
      </c>
      <c r="C57" s="332" t="s">
        <v>278</v>
      </c>
      <c r="D57" s="332"/>
      <c r="E57" s="332"/>
      <c r="F57" s="332"/>
      <c r="G57" s="253"/>
      <c r="H57" s="254">
        <v>12104</v>
      </c>
      <c r="I57" s="269"/>
      <c r="J57" s="270"/>
    </row>
    <row r="58" spans="1:12" ht="16.5" customHeight="1">
      <c r="A58" s="252" t="s">
        <v>284</v>
      </c>
      <c r="B58" s="332" t="s">
        <v>285</v>
      </c>
      <c r="C58" s="332" t="s">
        <v>278</v>
      </c>
      <c r="D58" s="332"/>
      <c r="E58" s="332"/>
      <c r="F58" s="332"/>
      <c r="G58" s="253" t="s">
        <v>286</v>
      </c>
      <c r="H58" s="254">
        <v>12105</v>
      </c>
      <c r="I58" s="269"/>
      <c r="J58" s="270"/>
    </row>
    <row r="59" spans="1:12" ht="16.5" customHeight="1">
      <c r="A59" s="225">
        <v>2</v>
      </c>
      <c r="B59" s="326" t="s">
        <v>287</v>
      </c>
      <c r="C59" s="326"/>
      <c r="D59" s="326"/>
      <c r="E59" s="326"/>
      <c r="F59" s="326"/>
      <c r="G59" s="239">
        <v>64</v>
      </c>
      <c r="H59" s="239">
        <v>12200</v>
      </c>
      <c r="I59" s="221">
        <f>SUM(I60:I61)</f>
        <v>93852</v>
      </c>
      <c r="J59" s="221">
        <v>58011.499000000003</v>
      </c>
    </row>
    <row r="60" spans="1:12" ht="16.5" customHeight="1">
      <c r="A60" s="255" t="s">
        <v>288</v>
      </c>
      <c r="B60" s="326" t="s">
        <v>402</v>
      </c>
      <c r="C60" s="327"/>
      <c r="D60" s="327"/>
      <c r="E60" s="327"/>
      <c r="F60" s="327"/>
      <c r="G60" s="254">
        <v>641</v>
      </c>
      <c r="H60" s="254">
        <v>12201</v>
      </c>
      <c r="I60" s="269">
        <v>81148</v>
      </c>
      <c r="J60" s="270">
        <v>49917.273000000001</v>
      </c>
    </row>
    <row r="61" spans="1:12" ht="16.5" customHeight="1">
      <c r="A61" s="255" t="s">
        <v>289</v>
      </c>
      <c r="B61" s="327" t="s">
        <v>290</v>
      </c>
      <c r="C61" s="327"/>
      <c r="D61" s="327"/>
      <c r="E61" s="327"/>
      <c r="F61" s="327"/>
      <c r="G61" s="254">
        <v>644</v>
      </c>
      <c r="H61" s="254">
        <v>12202</v>
      </c>
      <c r="I61" s="269">
        <v>12704</v>
      </c>
      <c r="J61" s="270">
        <v>8094.2259999999997</v>
      </c>
    </row>
    <row r="62" spans="1:12" ht="16.5" customHeight="1">
      <c r="A62" s="225">
        <v>3</v>
      </c>
      <c r="B62" s="326" t="s">
        <v>291</v>
      </c>
      <c r="C62" s="326"/>
      <c r="D62" s="326"/>
      <c r="E62" s="326"/>
      <c r="F62" s="326"/>
      <c r="G62" s="239">
        <v>68</v>
      </c>
      <c r="H62" s="239">
        <v>12300</v>
      </c>
      <c r="I62" s="221"/>
      <c r="J62" s="222">
        <v>11296</v>
      </c>
    </row>
    <row r="63" spans="1:12" ht="16.5" customHeight="1">
      <c r="A63" s="225">
        <v>4</v>
      </c>
      <c r="B63" s="326" t="s">
        <v>292</v>
      </c>
      <c r="C63" s="326"/>
      <c r="D63" s="326"/>
      <c r="E63" s="326"/>
      <c r="F63" s="326"/>
      <c r="G63" s="239">
        <v>61</v>
      </c>
      <c r="H63" s="239">
        <v>12400</v>
      </c>
      <c r="I63" s="221">
        <f>SUM(I64:I78)</f>
        <v>66244</v>
      </c>
      <c r="J63" s="221">
        <v>41956.3</v>
      </c>
    </row>
    <row r="64" spans="1:12" ht="16.5" customHeight="1">
      <c r="A64" s="255" t="s">
        <v>250</v>
      </c>
      <c r="B64" s="334" t="s">
        <v>293</v>
      </c>
      <c r="C64" s="334"/>
      <c r="D64" s="334"/>
      <c r="E64" s="334"/>
      <c r="F64" s="334"/>
      <c r="G64" s="253">
        <v>622</v>
      </c>
      <c r="H64" s="253">
        <v>12401</v>
      </c>
      <c r="I64" s="269">
        <v>4145</v>
      </c>
      <c r="J64" s="270">
        <v>17435</v>
      </c>
    </row>
    <row r="65" spans="1:10" ht="16.5" customHeight="1">
      <c r="A65" s="255" t="s">
        <v>259</v>
      </c>
      <c r="B65" s="334" t="s">
        <v>294</v>
      </c>
      <c r="C65" s="334"/>
      <c r="D65" s="334"/>
      <c r="E65" s="334"/>
      <c r="F65" s="334"/>
      <c r="G65" s="256">
        <v>611</v>
      </c>
      <c r="H65" s="253">
        <v>12402</v>
      </c>
      <c r="I65" s="269"/>
      <c r="J65" s="270"/>
    </row>
    <row r="66" spans="1:10" ht="16.5" customHeight="1">
      <c r="A66" s="255" t="s">
        <v>261</v>
      </c>
      <c r="B66" s="334" t="s">
        <v>295</v>
      </c>
      <c r="C66" s="334"/>
      <c r="D66" s="334"/>
      <c r="E66" s="334"/>
      <c r="F66" s="334"/>
      <c r="G66" s="253">
        <v>613</v>
      </c>
      <c r="H66" s="253">
        <v>12403</v>
      </c>
      <c r="I66" s="269">
        <v>444</v>
      </c>
      <c r="J66" s="270">
        <v>328</v>
      </c>
    </row>
    <row r="67" spans="1:10" ht="16.5" customHeight="1">
      <c r="A67" s="255" t="s">
        <v>296</v>
      </c>
      <c r="B67" s="334" t="s">
        <v>1</v>
      </c>
      <c r="C67" s="334"/>
      <c r="D67" s="334"/>
      <c r="E67" s="334"/>
      <c r="F67" s="334"/>
      <c r="G67" s="256">
        <v>615</v>
      </c>
      <c r="H67" s="253">
        <v>12404</v>
      </c>
      <c r="I67" s="271">
        <f>18515+1582</f>
        <v>20097</v>
      </c>
      <c r="J67" s="272">
        <v>931</v>
      </c>
    </row>
    <row r="68" spans="1:10" ht="16.5" customHeight="1">
      <c r="A68" s="255" t="s">
        <v>297</v>
      </c>
      <c r="B68" s="334" t="s">
        <v>298</v>
      </c>
      <c r="C68" s="334"/>
      <c r="D68" s="334"/>
      <c r="E68" s="334"/>
      <c r="F68" s="334"/>
      <c r="G68" s="256">
        <v>616</v>
      </c>
      <c r="H68" s="253">
        <v>12405</v>
      </c>
      <c r="I68" s="269">
        <f>6+91+425+125</f>
        <v>647</v>
      </c>
      <c r="J68" s="270"/>
    </row>
    <row r="69" spans="1:10" ht="16.5" customHeight="1">
      <c r="A69" s="255" t="s">
        <v>299</v>
      </c>
      <c r="B69" s="334" t="s">
        <v>300</v>
      </c>
      <c r="C69" s="334"/>
      <c r="D69" s="334"/>
      <c r="E69" s="334"/>
      <c r="F69" s="334"/>
      <c r="G69" s="256">
        <v>617</v>
      </c>
      <c r="H69" s="253">
        <v>12406</v>
      </c>
      <c r="I69" s="269"/>
      <c r="J69" s="270"/>
    </row>
    <row r="70" spans="1:10" ht="16.5" customHeight="1">
      <c r="A70" s="255" t="s">
        <v>301</v>
      </c>
      <c r="B70" s="332" t="s">
        <v>302</v>
      </c>
      <c r="C70" s="332" t="s">
        <v>278</v>
      </c>
      <c r="D70" s="332"/>
      <c r="E70" s="332"/>
      <c r="F70" s="332"/>
      <c r="G70" s="256">
        <v>618</v>
      </c>
      <c r="H70" s="253">
        <v>12407</v>
      </c>
      <c r="I70" s="269">
        <f>1635+254+15+188+77+1224+5+6</f>
        <v>3404</v>
      </c>
      <c r="J70" s="270">
        <v>6587</v>
      </c>
    </row>
    <row r="71" spans="1:10" ht="16.5" customHeight="1">
      <c r="A71" s="255" t="s">
        <v>303</v>
      </c>
      <c r="B71" s="332" t="s">
        <v>304</v>
      </c>
      <c r="C71" s="332"/>
      <c r="D71" s="332"/>
      <c r="E71" s="332"/>
      <c r="F71" s="332"/>
      <c r="G71" s="256">
        <v>623</v>
      </c>
      <c r="H71" s="253">
        <v>12408</v>
      </c>
      <c r="I71" s="269"/>
      <c r="J71" s="270">
        <v>601.29999999999995</v>
      </c>
    </row>
    <row r="72" spans="1:10" ht="16.5" customHeight="1">
      <c r="A72" s="255" t="s">
        <v>305</v>
      </c>
      <c r="B72" s="332" t="s">
        <v>306</v>
      </c>
      <c r="C72" s="332"/>
      <c r="D72" s="332"/>
      <c r="E72" s="332"/>
      <c r="F72" s="332"/>
      <c r="G72" s="256">
        <v>624</v>
      </c>
      <c r="H72" s="253">
        <v>12409</v>
      </c>
      <c r="I72" s="269">
        <v>1206</v>
      </c>
      <c r="J72" s="270">
        <v>773</v>
      </c>
    </row>
    <row r="73" spans="1:10" ht="16.5" customHeight="1">
      <c r="A73" s="255" t="s">
        <v>307</v>
      </c>
      <c r="B73" s="332" t="s">
        <v>308</v>
      </c>
      <c r="C73" s="332"/>
      <c r="D73" s="332"/>
      <c r="E73" s="332"/>
      <c r="F73" s="332"/>
      <c r="G73" s="256">
        <v>625</v>
      </c>
      <c r="H73" s="253">
        <v>12410</v>
      </c>
      <c r="I73" s="269">
        <f>27024+147+1407</f>
        <v>28578</v>
      </c>
      <c r="J73" s="270">
        <v>245</v>
      </c>
    </row>
    <row r="74" spans="1:10" ht="16.5" customHeight="1">
      <c r="A74" s="255" t="s">
        <v>309</v>
      </c>
      <c r="B74" s="332" t="s">
        <v>310</v>
      </c>
      <c r="C74" s="332"/>
      <c r="D74" s="332"/>
      <c r="E74" s="332"/>
      <c r="F74" s="332"/>
      <c r="G74" s="256">
        <v>626</v>
      </c>
      <c r="H74" s="253">
        <v>12411</v>
      </c>
      <c r="I74" s="269">
        <f>36+393+1670+326+117+875</f>
        <v>3417</v>
      </c>
      <c r="J74" s="270">
        <v>2621</v>
      </c>
    </row>
    <row r="75" spans="1:10" ht="16.5" customHeight="1">
      <c r="A75" s="257" t="s">
        <v>311</v>
      </c>
      <c r="B75" s="332" t="s">
        <v>312</v>
      </c>
      <c r="C75" s="332"/>
      <c r="D75" s="332"/>
      <c r="E75" s="332"/>
      <c r="F75" s="332"/>
      <c r="G75" s="256">
        <v>627</v>
      </c>
      <c r="H75" s="253">
        <v>12412</v>
      </c>
      <c r="I75" s="269"/>
      <c r="J75" s="270"/>
    </row>
    <row r="76" spans="1:10" ht="16.5" customHeight="1">
      <c r="A76" s="255"/>
      <c r="B76" s="336" t="s">
        <v>313</v>
      </c>
      <c r="C76" s="336"/>
      <c r="D76" s="336"/>
      <c r="E76" s="336"/>
      <c r="F76" s="336"/>
      <c r="G76" s="256">
        <v>6271</v>
      </c>
      <c r="H76" s="256">
        <v>124121</v>
      </c>
      <c r="I76" s="269">
        <v>3058</v>
      </c>
      <c r="J76" s="270">
        <v>12109</v>
      </c>
    </row>
    <row r="77" spans="1:10" ht="16.5" customHeight="1">
      <c r="A77" s="255"/>
      <c r="B77" s="336" t="s">
        <v>314</v>
      </c>
      <c r="C77" s="336"/>
      <c r="D77" s="336"/>
      <c r="E77" s="336"/>
      <c r="F77" s="336"/>
      <c r="G77" s="256">
        <v>6272</v>
      </c>
      <c r="H77" s="256">
        <v>124122</v>
      </c>
      <c r="I77" s="269"/>
      <c r="J77" s="270"/>
    </row>
    <row r="78" spans="1:10" ht="16.5" customHeight="1">
      <c r="A78" s="255" t="s">
        <v>315</v>
      </c>
      <c r="B78" s="332" t="s">
        <v>316</v>
      </c>
      <c r="C78" s="332"/>
      <c r="D78" s="332"/>
      <c r="E78" s="332"/>
      <c r="F78" s="332"/>
      <c r="G78" s="256">
        <v>628</v>
      </c>
      <c r="H78" s="256">
        <v>12413</v>
      </c>
      <c r="I78" s="269">
        <v>1248</v>
      </c>
      <c r="J78" s="270">
        <v>326</v>
      </c>
    </row>
    <row r="79" spans="1:10" ht="16.5" customHeight="1">
      <c r="A79" s="225">
        <v>5</v>
      </c>
      <c r="B79" s="333" t="s">
        <v>317</v>
      </c>
      <c r="C79" s="332"/>
      <c r="D79" s="332"/>
      <c r="E79" s="332"/>
      <c r="F79" s="332"/>
      <c r="G79" s="258">
        <v>63</v>
      </c>
      <c r="H79" s="258">
        <v>12500</v>
      </c>
      <c r="I79" s="221">
        <f>SUM(I80:I83)</f>
        <v>2685</v>
      </c>
      <c r="J79" s="221">
        <v>2279</v>
      </c>
    </row>
    <row r="80" spans="1:10" ht="16.5" customHeight="1">
      <c r="A80" s="255" t="s">
        <v>250</v>
      </c>
      <c r="B80" s="332" t="s">
        <v>318</v>
      </c>
      <c r="C80" s="332"/>
      <c r="D80" s="332"/>
      <c r="E80" s="332"/>
      <c r="F80" s="332"/>
      <c r="G80" s="256">
        <v>632</v>
      </c>
      <c r="H80" s="256">
        <v>12501</v>
      </c>
      <c r="I80" s="269"/>
      <c r="J80" s="270">
        <v>763</v>
      </c>
    </row>
    <row r="81" spans="1:10" ht="16.5" customHeight="1">
      <c r="A81" s="255" t="s">
        <v>259</v>
      </c>
      <c r="B81" s="332" t="s">
        <v>319</v>
      </c>
      <c r="C81" s="332"/>
      <c r="D81" s="332"/>
      <c r="E81" s="332"/>
      <c r="F81" s="332"/>
      <c r="G81" s="256">
        <v>633</v>
      </c>
      <c r="H81" s="256">
        <v>12502</v>
      </c>
      <c r="I81" s="269"/>
      <c r="J81" s="270"/>
    </row>
    <row r="82" spans="1:10" ht="16.5" customHeight="1">
      <c r="A82" s="255" t="s">
        <v>261</v>
      </c>
      <c r="B82" s="332" t="s">
        <v>320</v>
      </c>
      <c r="C82" s="332"/>
      <c r="D82" s="332"/>
      <c r="E82" s="332"/>
      <c r="F82" s="332"/>
      <c r="G82" s="256">
        <v>634</v>
      </c>
      <c r="H82" s="256">
        <v>12503</v>
      </c>
      <c r="I82" s="269">
        <f>1847+25+12+801</f>
        <v>2685</v>
      </c>
      <c r="J82" s="270">
        <v>249</v>
      </c>
    </row>
    <row r="83" spans="1:10" ht="16.5" customHeight="1">
      <c r="A83" s="255" t="s">
        <v>296</v>
      </c>
      <c r="B83" s="332" t="s">
        <v>321</v>
      </c>
      <c r="C83" s="332"/>
      <c r="D83" s="332"/>
      <c r="E83" s="332"/>
      <c r="F83" s="332"/>
      <c r="G83" s="256" t="s">
        <v>322</v>
      </c>
      <c r="H83" s="256">
        <v>12504</v>
      </c>
      <c r="I83" s="269"/>
      <c r="J83" s="270">
        <v>1267</v>
      </c>
    </row>
    <row r="84" spans="1:10" ht="17.25" customHeight="1">
      <c r="A84" s="225" t="s">
        <v>323</v>
      </c>
      <c r="B84" s="326" t="s">
        <v>324</v>
      </c>
      <c r="C84" s="326"/>
      <c r="D84" s="326"/>
      <c r="E84" s="326"/>
      <c r="F84" s="326"/>
      <c r="G84" s="256"/>
      <c r="H84" s="256">
        <v>12600</v>
      </c>
      <c r="I84" s="221">
        <f>I53+I59+I62+I63+I79</f>
        <v>261121</v>
      </c>
      <c r="J84" s="221">
        <v>153470.79515000002</v>
      </c>
    </row>
    <row r="85" spans="1:10" ht="16.5" customHeight="1">
      <c r="A85" s="259"/>
      <c r="B85" s="21" t="s">
        <v>325</v>
      </c>
      <c r="C85" s="112"/>
      <c r="D85" s="112"/>
      <c r="E85" s="112"/>
      <c r="F85" s="112"/>
      <c r="G85" s="112"/>
      <c r="H85" s="112"/>
      <c r="I85" s="260" t="s">
        <v>411</v>
      </c>
      <c r="J85" s="261" t="s">
        <v>230</v>
      </c>
    </row>
    <row r="86" spans="1:10" ht="16.5" customHeight="1">
      <c r="A86" s="262">
        <v>1</v>
      </c>
      <c r="B86" s="335" t="s">
        <v>326</v>
      </c>
      <c r="C86" s="335"/>
      <c r="D86" s="335"/>
      <c r="E86" s="335"/>
      <c r="F86" s="335"/>
      <c r="G86" s="258"/>
      <c r="H86" s="258">
        <v>14000</v>
      </c>
      <c r="I86" s="221">
        <v>243</v>
      </c>
      <c r="J86" s="222">
        <v>209</v>
      </c>
    </row>
    <row r="87" spans="1:10" ht="16.5" customHeight="1">
      <c r="A87" s="262">
        <v>2</v>
      </c>
      <c r="B87" s="335" t="s">
        <v>327</v>
      </c>
      <c r="C87" s="335"/>
      <c r="D87" s="335"/>
      <c r="E87" s="335"/>
      <c r="F87" s="335"/>
      <c r="G87" s="258"/>
      <c r="H87" s="258">
        <v>15000</v>
      </c>
      <c r="I87" s="221"/>
      <c r="J87" s="222"/>
    </row>
    <row r="88" spans="1:10" ht="16.5" customHeight="1">
      <c r="A88" s="263" t="s">
        <v>250</v>
      </c>
      <c r="B88" s="334" t="s">
        <v>328</v>
      </c>
      <c r="C88" s="334"/>
      <c r="D88" s="334"/>
      <c r="E88" s="334"/>
      <c r="F88" s="334"/>
      <c r="G88" s="258"/>
      <c r="H88" s="256">
        <v>15001</v>
      </c>
      <c r="I88" s="221">
        <f>AAGJ!E13</f>
        <v>65518490</v>
      </c>
      <c r="J88" s="222"/>
    </row>
    <row r="89" spans="1:10" ht="16.5" customHeight="1">
      <c r="A89" s="263"/>
      <c r="B89" s="337" t="s">
        <v>329</v>
      </c>
      <c r="C89" s="337"/>
      <c r="D89" s="337"/>
      <c r="E89" s="337"/>
      <c r="F89" s="337"/>
      <c r="G89" s="258"/>
      <c r="H89" s="256">
        <v>150011</v>
      </c>
      <c r="I89" s="221">
        <f>I88</f>
        <v>65518490</v>
      </c>
      <c r="J89" s="270">
        <v>120188</v>
      </c>
    </row>
    <row r="90" spans="1:10" ht="16.5" customHeight="1">
      <c r="A90" s="264" t="s">
        <v>259</v>
      </c>
      <c r="B90" s="334" t="s">
        <v>330</v>
      </c>
      <c r="C90" s="334"/>
      <c r="D90" s="334"/>
      <c r="E90" s="334"/>
      <c r="F90" s="334"/>
      <c r="G90" s="258"/>
      <c r="H90" s="256">
        <v>15002</v>
      </c>
      <c r="I90" s="221">
        <f>AAGJ!F13</f>
        <v>3728000</v>
      </c>
      <c r="J90" s="270"/>
    </row>
    <row r="91" spans="1:10" ht="15.75" thickBot="1">
      <c r="A91" s="265"/>
      <c r="B91" s="338" t="s">
        <v>331</v>
      </c>
      <c r="C91" s="338"/>
      <c r="D91" s="338"/>
      <c r="E91" s="338"/>
      <c r="F91" s="338"/>
      <c r="G91" s="266"/>
      <c r="H91" s="267">
        <v>150021</v>
      </c>
      <c r="I91" s="273">
        <f>I90</f>
        <v>3728000</v>
      </c>
      <c r="J91" s="274">
        <v>15841</v>
      </c>
    </row>
    <row r="92" spans="1:10">
      <c r="I92" s="113"/>
      <c r="J92" s="247"/>
    </row>
    <row r="93" spans="1:10">
      <c r="I93" s="247" t="s">
        <v>224</v>
      </c>
      <c r="J93" s="247"/>
    </row>
    <row r="94" spans="1:10">
      <c r="J94" s="247"/>
    </row>
    <row r="95" spans="1:10">
      <c r="J95" s="247"/>
    </row>
    <row r="96" spans="1:10">
      <c r="B96" s="268"/>
      <c r="J96" s="247"/>
    </row>
    <row r="97" spans="2:2">
      <c r="B97" s="268"/>
    </row>
    <row r="98" spans="2:2">
      <c r="B98" s="268"/>
    </row>
    <row r="99" spans="2:2">
      <c r="B99" s="268"/>
    </row>
  </sheetData>
  <mergeCells count="59">
    <mergeCell ref="B87:F87"/>
    <mergeCell ref="B88:F88"/>
    <mergeCell ref="B89:F89"/>
    <mergeCell ref="B90:F90"/>
    <mergeCell ref="B91:F91"/>
    <mergeCell ref="B86:F86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73:F73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61:F61"/>
    <mergeCell ref="B24:F24"/>
    <mergeCell ref="A51:J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11:F11"/>
    <mergeCell ref="A6:J6"/>
    <mergeCell ref="B7:F7"/>
    <mergeCell ref="B8:F8"/>
    <mergeCell ref="B9:F9"/>
    <mergeCell ref="B10:F10"/>
  </mergeCells>
  <printOptions horizontalCentered="1"/>
  <pageMargins left="2.5590551E-2" right="0.143700787" top="0.27559055118110198" bottom="0.74803149606299202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"/>
  <sheetViews>
    <sheetView topLeftCell="H1" workbookViewId="0">
      <selection activeCell="I1" sqref="I1:I2"/>
    </sheetView>
  </sheetViews>
  <sheetFormatPr defaultRowHeight="15"/>
  <cols>
    <col min="1" max="1" width="0" style="113" hidden="1" customWidth="1"/>
    <col min="2" max="2" width="32.5703125" style="113" hidden="1" customWidth="1"/>
    <col min="3" max="3" width="17" style="113" hidden="1" customWidth="1"/>
    <col min="4" max="7" width="0" style="113" hidden="1" customWidth="1"/>
    <col min="8" max="8" width="3.7109375" style="113" customWidth="1"/>
    <col min="9" max="9" width="13.85546875" style="113" customWidth="1"/>
    <col min="10" max="10" width="37.28515625" style="113" customWidth="1"/>
    <col min="11" max="11" width="26.28515625" style="206" customWidth="1"/>
    <col min="12" max="12" width="18.28515625" style="113" customWidth="1"/>
    <col min="13" max="16384" width="9.140625" style="113"/>
  </cols>
  <sheetData>
    <row r="1" spans="1:11">
      <c r="A1" s="207" t="s">
        <v>332</v>
      </c>
      <c r="B1" s="207" t="s">
        <v>333</v>
      </c>
      <c r="C1" s="207" t="s">
        <v>334</v>
      </c>
      <c r="I1" s="68" t="s">
        <v>206</v>
      </c>
      <c r="K1" s="208" t="s">
        <v>336</v>
      </c>
    </row>
    <row r="2" spans="1:11">
      <c r="B2" s="207" t="s">
        <v>335</v>
      </c>
      <c r="C2" s="207" t="s">
        <v>335</v>
      </c>
      <c r="I2" s="207" t="s">
        <v>400</v>
      </c>
    </row>
    <row r="3" spans="1:11">
      <c r="B3" s="207"/>
      <c r="C3" s="207"/>
    </row>
    <row r="4" spans="1:11">
      <c r="B4" s="113" t="s">
        <v>337</v>
      </c>
      <c r="C4" s="113" t="s">
        <v>337</v>
      </c>
      <c r="H4" s="192"/>
      <c r="I4" s="192"/>
      <c r="J4" s="236" t="s">
        <v>338</v>
      </c>
      <c r="K4" s="275" t="s">
        <v>339</v>
      </c>
    </row>
    <row r="5" spans="1:11">
      <c r="B5" s="113" t="s">
        <v>340</v>
      </c>
      <c r="C5" s="113" t="s">
        <v>340</v>
      </c>
      <c r="H5" s="192">
        <v>1</v>
      </c>
      <c r="I5" s="236" t="s">
        <v>335</v>
      </c>
      <c r="J5" s="192" t="s">
        <v>337</v>
      </c>
      <c r="K5" s="276"/>
    </row>
    <row r="6" spans="1:11">
      <c r="B6" s="113" t="s">
        <v>341</v>
      </c>
      <c r="C6" s="113" t="s">
        <v>341</v>
      </c>
      <c r="H6" s="192">
        <v>2</v>
      </c>
      <c r="I6" s="236" t="s">
        <v>335</v>
      </c>
      <c r="J6" s="192" t="s">
        <v>342</v>
      </c>
      <c r="K6" s="276"/>
    </row>
    <row r="7" spans="1:11">
      <c r="B7" s="113" t="s">
        <v>343</v>
      </c>
      <c r="C7" s="113" t="s">
        <v>343</v>
      </c>
      <c r="H7" s="192">
        <v>3</v>
      </c>
      <c r="I7" s="236" t="s">
        <v>335</v>
      </c>
      <c r="J7" s="192" t="s">
        <v>344</v>
      </c>
      <c r="K7" s="276"/>
    </row>
    <row r="8" spans="1:11">
      <c r="B8" s="113" t="s">
        <v>345</v>
      </c>
      <c r="C8" s="113" t="s">
        <v>345</v>
      </c>
      <c r="H8" s="192">
        <v>4</v>
      </c>
      <c r="I8" s="236" t="s">
        <v>335</v>
      </c>
      <c r="J8" s="192" t="s">
        <v>343</v>
      </c>
      <c r="K8" s="276"/>
    </row>
    <row r="9" spans="1:11">
      <c r="B9" s="113" t="s">
        <v>346</v>
      </c>
      <c r="C9" s="113" t="s">
        <v>346</v>
      </c>
      <c r="H9" s="192">
        <v>5</v>
      </c>
      <c r="I9" s="236" t="s">
        <v>335</v>
      </c>
      <c r="J9" s="192" t="s">
        <v>345</v>
      </c>
      <c r="K9" s="276"/>
    </row>
    <row r="10" spans="1:11">
      <c r="B10" s="113" t="s">
        <v>347</v>
      </c>
      <c r="C10" s="113" t="s">
        <v>347</v>
      </c>
      <c r="H10" s="192">
        <v>6</v>
      </c>
      <c r="I10" s="236" t="s">
        <v>335</v>
      </c>
      <c r="J10" s="192" t="s">
        <v>346</v>
      </c>
      <c r="K10" s="276"/>
    </row>
    <row r="11" spans="1:11">
      <c r="B11" s="113" t="s">
        <v>348</v>
      </c>
      <c r="C11" s="113" t="s">
        <v>348</v>
      </c>
      <c r="H11" s="192">
        <v>7</v>
      </c>
      <c r="I11" s="236" t="s">
        <v>335</v>
      </c>
      <c r="J11" s="192" t="s">
        <v>349</v>
      </c>
      <c r="K11" s="276"/>
    </row>
    <row r="12" spans="1:11">
      <c r="B12" s="207" t="s">
        <v>350</v>
      </c>
      <c r="C12" s="207" t="s">
        <v>350</v>
      </c>
      <c r="H12" s="192">
        <v>8</v>
      </c>
      <c r="I12" s="236" t="s">
        <v>335</v>
      </c>
      <c r="J12" s="192" t="s">
        <v>348</v>
      </c>
      <c r="K12" s="276">
        <v>43042</v>
      </c>
    </row>
    <row r="13" spans="1:11">
      <c r="B13" s="207"/>
      <c r="C13" s="207"/>
      <c r="H13" s="236" t="s">
        <v>26</v>
      </c>
      <c r="I13" s="236"/>
      <c r="J13" s="236" t="s">
        <v>351</v>
      </c>
      <c r="K13" s="275">
        <f>SUM(K12)</f>
        <v>43042</v>
      </c>
    </row>
    <row r="14" spans="1:11">
      <c r="B14" s="113" t="s">
        <v>352</v>
      </c>
      <c r="C14" s="113" t="s">
        <v>352</v>
      </c>
      <c r="H14" s="192">
        <v>9</v>
      </c>
      <c r="I14" s="236" t="s">
        <v>350</v>
      </c>
      <c r="J14" s="192" t="s">
        <v>353</v>
      </c>
      <c r="K14" s="276"/>
    </row>
    <row r="15" spans="1:11">
      <c r="B15" s="113" t="s">
        <v>354</v>
      </c>
      <c r="C15" s="113" t="s">
        <v>354</v>
      </c>
      <c r="H15" s="192">
        <v>10</v>
      </c>
      <c r="I15" s="236" t="s">
        <v>350</v>
      </c>
      <c r="J15" s="192" t="s">
        <v>354</v>
      </c>
      <c r="K15" s="276"/>
    </row>
    <row r="16" spans="1:11">
      <c r="B16" s="113" t="s">
        <v>355</v>
      </c>
      <c r="C16" s="113" t="s">
        <v>355</v>
      </c>
      <c r="H16" s="192">
        <v>11</v>
      </c>
      <c r="I16" s="236" t="s">
        <v>350</v>
      </c>
      <c r="J16" s="192" t="s">
        <v>355</v>
      </c>
      <c r="K16" s="276"/>
    </row>
    <row r="17" spans="2:11">
      <c r="H17" s="236" t="s">
        <v>27</v>
      </c>
      <c r="I17" s="236"/>
      <c r="J17" s="236" t="s">
        <v>356</v>
      </c>
      <c r="K17" s="275">
        <f>SUM(K14:K16)</f>
        <v>0</v>
      </c>
    </row>
    <row r="18" spans="2:11">
      <c r="B18" s="207" t="s">
        <v>357</v>
      </c>
      <c r="C18" s="207" t="s">
        <v>357</v>
      </c>
      <c r="H18" s="192">
        <v>12</v>
      </c>
      <c r="I18" s="236" t="s">
        <v>357</v>
      </c>
      <c r="J18" s="192" t="s">
        <v>358</v>
      </c>
      <c r="K18" s="276"/>
    </row>
    <row r="19" spans="2:11">
      <c r="B19" s="113" t="s">
        <v>347</v>
      </c>
      <c r="C19" s="113" t="s">
        <v>347</v>
      </c>
      <c r="H19" s="192">
        <v>13</v>
      </c>
      <c r="I19" s="236" t="s">
        <v>357</v>
      </c>
      <c r="J19" s="236" t="s">
        <v>359</v>
      </c>
      <c r="K19" s="276"/>
    </row>
    <row r="20" spans="2:11">
      <c r="B20" s="113" t="s">
        <v>360</v>
      </c>
      <c r="C20" s="113" t="s">
        <v>360</v>
      </c>
      <c r="H20" s="192">
        <v>14</v>
      </c>
      <c r="I20" s="236" t="s">
        <v>357</v>
      </c>
      <c r="J20" s="192" t="s">
        <v>361</v>
      </c>
      <c r="K20" s="276"/>
    </row>
    <row r="21" spans="2:11">
      <c r="B21" s="113" t="s">
        <v>361</v>
      </c>
      <c r="C21" s="113" t="s">
        <v>361</v>
      </c>
      <c r="H21" s="192">
        <v>15</v>
      </c>
      <c r="I21" s="236" t="s">
        <v>357</v>
      </c>
      <c r="J21" s="192" t="s">
        <v>362</v>
      </c>
      <c r="K21" s="276"/>
    </row>
    <row r="22" spans="2:11">
      <c r="B22" s="113" t="s">
        <v>362</v>
      </c>
      <c r="C22" s="113" t="s">
        <v>362</v>
      </c>
      <c r="H22" s="192">
        <v>16</v>
      </c>
      <c r="I22" s="236" t="s">
        <v>357</v>
      </c>
      <c r="J22" s="192" t="s">
        <v>363</v>
      </c>
      <c r="K22" s="276"/>
    </row>
    <row r="23" spans="2:11">
      <c r="B23" s="113" t="s">
        <v>364</v>
      </c>
      <c r="C23" s="113" t="s">
        <v>364</v>
      </c>
      <c r="H23" s="192">
        <v>17</v>
      </c>
      <c r="I23" s="236" t="s">
        <v>357</v>
      </c>
      <c r="J23" s="192" t="s">
        <v>365</v>
      </c>
      <c r="K23" s="276"/>
    </row>
    <row r="24" spans="2:11">
      <c r="B24" s="113" t="s">
        <v>365</v>
      </c>
      <c r="C24" s="113" t="s">
        <v>365</v>
      </c>
      <c r="H24" s="192">
        <v>18</v>
      </c>
      <c r="I24" s="236" t="s">
        <v>357</v>
      </c>
      <c r="J24" s="192" t="s">
        <v>366</v>
      </c>
      <c r="K24" s="276"/>
    </row>
    <row r="25" spans="2:11">
      <c r="B25" s="113" t="s">
        <v>367</v>
      </c>
      <c r="C25" s="113" t="s">
        <v>367</v>
      </c>
      <c r="H25" s="192">
        <v>19</v>
      </c>
      <c r="I25" s="236" t="s">
        <v>357</v>
      </c>
      <c r="J25" s="192" t="s">
        <v>368</v>
      </c>
      <c r="K25" s="276"/>
    </row>
    <row r="26" spans="2:11">
      <c r="H26" s="236" t="s">
        <v>42</v>
      </c>
      <c r="I26" s="236"/>
      <c r="J26" s="236" t="s">
        <v>369</v>
      </c>
      <c r="K26" s="276">
        <f>SUM(K18:K25)</f>
        <v>0</v>
      </c>
    </row>
    <row r="27" spans="2:11">
      <c r="B27" s="113" t="s">
        <v>368</v>
      </c>
      <c r="C27" s="113" t="s">
        <v>368</v>
      </c>
      <c r="H27" s="192">
        <v>20</v>
      </c>
      <c r="I27" s="236" t="s">
        <v>370</v>
      </c>
      <c r="J27" s="192" t="s">
        <v>371</v>
      </c>
      <c r="K27" s="276"/>
    </row>
    <row r="28" spans="2:11">
      <c r="B28" s="207" t="s">
        <v>370</v>
      </c>
      <c r="C28" s="207" t="s">
        <v>370</v>
      </c>
      <c r="H28" s="192">
        <v>21</v>
      </c>
      <c r="I28" s="236" t="s">
        <v>370</v>
      </c>
      <c r="J28" s="192" t="s">
        <v>372</v>
      </c>
      <c r="K28" s="276"/>
    </row>
    <row r="29" spans="2:11">
      <c r="B29" s="113" t="s">
        <v>373</v>
      </c>
      <c r="C29" s="113" t="s">
        <v>373</v>
      </c>
      <c r="H29" s="192">
        <v>22</v>
      </c>
      <c r="I29" s="236" t="s">
        <v>370</v>
      </c>
      <c r="J29" s="192" t="s">
        <v>374</v>
      </c>
      <c r="K29" s="276"/>
    </row>
    <row r="30" spans="2:11">
      <c r="B30" s="113" t="s">
        <v>372</v>
      </c>
      <c r="C30" s="113" t="s">
        <v>372</v>
      </c>
      <c r="H30" s="192">
        <v>23</v>
      </c>
      <c r="I30" s="236" t="s">
        <v>370</v>
      </c>
      <c r="J30" s="192" t="s">
        <v>375</v>
      </c>
      <c r="K30" s="276"/>
    </row>
    <row r="31" spans="2:11">
      <c r="H31" s="236" t="s">
        <v>376</v>
      </c>
      <c r="I31" s="236"/>
      <c r="J31" s="236" t="s">
        <v>377</v>
      </c>
      <c r="K31" s="276">
        <f>SUM(K27:K30)</f>
        <v>0</v>
      </c>
    </row>
    <row r="32" spans="2:11">
      <c r="B32" s="113" t="s">
        <v>374</v>
      </c>
      <c r="C32" s="113" t="s">
        <v>374</v>
      </c>
      <c r="H32" s="192">
        <v>24</v>
      </c>
      <c r="I32" s="236" t="s">
        <v>378</v>
      </c>
      <c r="J32" s="192" t="s">
        <v>379</v>
      </c>
      <c r="K32" s="276"/>
    </row>
    <row r="33" spans="2:12">
      <c r="B33" s="113" t="s">
        <v>375</v>
      </c>
      <c r="C33" s="113" t="s">
        <v>375</v>
      </c>
      <c r="H33" s="192">
        <v>25</v>
      </c>
      <c r="I33" s="236" t="s">
        <v>378</v>
      </c>
      <c r="J33" s="192" t="s">
        <v>380</v>
      </c>
      <c r="K33" s="276"/>
    </row>
    <row r="34" spans="2:12">
      <c r="H34" s="192">
        <v>26</v>
      </c>
      <c r="I34" s="236" t="s">
        <v>378</v>
      </c>
      <c r="J34" s="192" t="s">
        <v>381</v>
      </c>
      <c r="K34" s="276"/>
    </row>
    <row r="35" spans="2:12">
      <c r="B35" s="207" t="s">
        <v>378</v>
      </c>
      <c r="C35" s="207" t="s">
        <v>378</v>
      </c>
      <c r="H35" s="192">
        <v>27</v>
      </c>
      <c r="I35" s="236" t="s">
        <v>378</v>
      </c>
      <c r="J35" s="192" t="s">
        <v>382</v>
      </c>
      <c r="K35" s="276"/>
    </row>
    <row r="36" spans="2:12">
      <c r="B36" s="113" t="s">
        <v>379</v>
      </c>
      <c r="C36" s="113" t="s">
        <v>379</v>
      </c>
      <c r="H36" s="192">
        <v>28</v>
      </c>
      <c r="I36" s="236" t="s">
        <v>378</v>
      </c>
      <c r="J36" s="192" t="s">
        <v>383</v>
      </c>
      <c r="K36" s="276"/>
    </row>
    <row r="37" spans="2:12">
      <c r="B37" s="113" t="s">
        <v>380</v>
      </c>
      <c r="C37" s="113" t="s">
        <v>380</v>
      </c>
      <c r="H37" s="192">
        <v>29</v>
      </c>
      <c r="I37" s="236" t="s">
        <v>378</v>
      </c>
      <c r="J37" s="277" t="s">
        <v>384</v>
      </c>
      <c r="K37" s="276"/>
    </row>
    <row r="38" spans="2:12">
      <c r="B38" s="113" t="s">
        <v>381</v>
      </c>
      <c r="C38" s="113" t="s">
        <v>381</v>
      </c>
      <c r="H38" s="192">
        <v>30</v>
      </c>
      <c r="I38" s="236" t="s">
        <v>378</v>
      </c>
      <c r="J38" s="192" t="s">
        <v>385</v>
      </c>
      <c r="K38" s="276"/>
    </row>
    <row r="39" spans="2:12">
      <c r="B39" s="113" t="s">
        <v>382</v>
      </c>
      <c r="C39" s="113" t="s">
        <v>382</v>
      </c>
      <c r="H39" s="192">
        <v>31</v>
      </c>
      <c r="I39" s="236" t="s">
        <v>378</v>
      </c>
      <c r="J39" s="192" t="s">
        <v>386</v>
      </c>
      <c r="K39" s="276"/>
    </row>
    <row r="40" spans="2:12">
      <c r="H40" s="192">
        <v>32</v>
      </c>
      <c r="I40" s="236" t="s">
        <v>378</v>
      </c>
      <c r="J40" s="192" t="s">
        <v>387</v>
      </c>
      <c r="K40" s="276"/>
    </row>
    <row r="41" spans="2:12">
      <c r="B41" s="113" t="s">
        <v>383</v>
      </c>
      <c r="C41" s="113" t="s">
        <v>383</v>
      </c>
      <c r="H41" s="192">
        <v>33</v>
      </c>
      <c r="I41" s="236" t="s">
        <v>378</v>
      </c>
      <c r="J41" s="192" t="s">
        <v>388</v>
      </c>
      <c r="K41" s="276"/>
    </row>
    <row r="42" spans="2:12">
      <c r="B42" s="113" t="s">
        <v>384</v>
      </c>
      <c r="C42" s="113" t="s">
        <v>384</v>
      </c>
      <c r="H42" s="278">
        <v>34</v>
      </c>
      <c r="I42" s="236" t="s">
        <v>378</v>
      </c>
      <c r="J42" s="192" t="s">
        <v>389</v>
      </c>
      <c r="K42" s="276">
        <v>272345</v>
      </c>
    </row>
    <row r="43" spans="2:12">
      <c r="B43" s="113" t="s">
        <v>385</v>
      </c>
      <c r="C43" s="113" t="s">
        <v>385</v>
      </c>
      <c r="H43" s="236" t="s">
        <v>390</v>
      </c>
      <c r="I43" s="192"/>
      <c r="J43" s="236" t="s">
        <v>391</v>
      </c>
      <c r="K43" s="275">
        <f>SUM(K32:K42)</f>
        <v>272345</v>
      </c>
    </row>
    <row r="44" spans="2:12">
      <c r="B44" s="113" t="s">
        <v>386</v>
      </c>
      <c r="C44" s="113" t="s">
        <v>386</v>
      </c>
      <c r="H44" s="192"/>
      <c r="I44" s="192"/>
      <c r="J44" s="236" t="s">
        <v>392</v>
      </c>
      <c r="K44" s="275">
        <f>K43+K31+K26+K17+K13</f>
        <v>315387</v>
      </c>
    </row>
    <row r="45" spans="2:12">
      <c r="L45" s="206"/>
    </row>
    <row r="46" spans="2:12">
      <c r="I46" s="279" t="s">
        <v>393</v>
      </c>
      <c r="J46" s="280"/>
      <c r="K46" s="275" t="s">
        <v>394</v>
      </c>
    </row>
    <row r="47" spans="2:12">
      <c r="I47" s="281"/>
      <c r="J47" s="282"/>
      <c r="K47" s="283"/>
    </row>
    <row r="48" spans="2:12">
      <c r="I48" s="284" t="s">
        <v>395</v>
      </c>
      <c r="J48" s="284"/>
      <c r="K48" s="276">
        <v>206</v>
      </c>
    </row>
    <row r="49" spans="8:15">
      <c r="I49" s="192" t="s">
        <v>396</v>
      </c>
      <c r="J49" s="192"/>
      <c r="K49" s="276">
        <v>4</v>
      </c>
    </row>
    <row r="50" spans="8:15">
      <c r="I50" s="192" t="s">
        <v>397</v>
      </c>
      <c r="J50" s="192"/>
      <c r="K50" s="276">
        <v>13</v>
      </c>
    </row>
    <row r="51" spans="8:15">
      <c r="I51" s="192" t="s">
        <v>398</v>
      </c>
      <c r="J51" s="192"/>
      <c r="K51" s="276">
        <v>9</v>
      </c>
    </row>
    <row r="52" spans="8:15">
      <c r="I52" s="280" t="s">
        <v>399</v>
      </c>
      <c r="J52" s="280"/>
      <c r="K52" s="276">
        <v>11</v>
      </c>
    </row>
    <row r="53" spans="8:15">
      <c r="I53" s="285"/>
      <c r="J53" s="286" t="s">
        <v>210</v>
      </c>
      <c r="K53" s="287">
        <f>SUM(K48:K52)</f>
        <v>243</v>
      </c>
    </row>
    <row r="55" spans="8:15">
      <c r="K55" s="208" t="s">
        <v>224</v>
      </c>
    </row>
    <row r="57" spans="8:15">
      <c r="I57" s="207"/>
    </row>
    <row r="59" spans="8:15">
      <c r="I59" s="207"/>
    </row>
    <row r="60" spans="8:15">
      <c r="H60" s="207"/>
      <c r="I60" s="207"/>
      <c r="J60" s="207"/>
      <c r="K60" s="208"/>
      <c r="L60" s="207"/>
      <c r="M60" s="207"/>
      <c r="N60" s="207"/>
      <c r="O60" s="207"/>
    </row>
    <row r="61" spans="8:15">
      <c r="H61" s="207"/>
      <c r="I61" s="207"/>
      <c r="J61" s="207"/>
      <c r="K61" s="208"/>
      <c r="L61" s="207"/>
      <c r="M61" s="207"/>
      <c r="N61" s="207"/>
      <c r="O61" s="207"/>
    </row>
    <row r="62" spans="8:15">
      <c r="I62" s="207"/>
      <c r="J62" s="207"/>
      <c r="K62" s="208"/>
      <c r="L62" s="207"/>
      <c r="M62" s="207"/>
      <c r="N62" s="207"/>
      <c r="O62" s="207"/>
    </row>
    <row r="63" spans="8:15">
      <c r="I63" s="207"/>
      <c r="J63" s="207"/>
      <c r="K63" s="208"/>
      <c r="L63" s="207"/>
      <c r="M63" s="207"/>
      <c r="N63" s="207"/>
      <c r="O63" s="207"/>
    </row>
    <row r="64" spans="8:15">
      <c r="H64" s="207"/>
      <c r="I64" s="207"/>
    </row>
  </sheetData>
  <printOptions horizontalCentered="1"/>
  <pageMargins left="0.70866141732283472" right="0.51181102362204722" top="0.39370078740157483" bottom="0.19685039370078741" header="0.31496062992125984" footer="0.15748031496062992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G41"/>
  <sheetViews>
    <sheetView topLeftCell="A27" workbookViewId="0">
      <selection activeCell="A42" sqref="A42:XFD595"/>
    </sheetView>
  </sheetViews>
  <sheetFormatPr defaultRowHeight="12.75"/>
  <cols>
    <col min="2" max="2" width="18.5703125" customWidth="1"/>
    <col min="3" max="3" width="8.42578125" customWidth="1"/>
    <col min="4" max="4" width="13.7109375" style="135" bestFit="1" customWidth="1"/>
    <col min="5" max="5" width="13.7109375" bestFit="1" customWidth="1"/>
    <col min="6" max="6" width="12.42578125" bestFit="1" customWidth="1"/>
    <col min="7" max="7" width="13.7109375" bestFit="1" customWidth="1"/>
  </cols>
  <sheetData>
    <row r="1" spans="1:7">
      <c r="B1" s="185"/>
      <c r="C1" s="185"/>
      <c r="G1" s="185"/>
    </row>
    <row r="2" spans="1:7" ht="15">
      <c r="A2" s="113"/>
      <c r="B2" s="339" t="s">
        <v>232</v>
      </c>
      <c r="C2" s="339"/>
      <c r="D2" s="339"/>
      <c r="E2" s="339"/>
      <c r="F2" s="339"/>
      <c r="G2" s="339"/>
    </row>
    <row r="3" spans="1:7" ht="15">
      <c r="A3" s="113"/>
      <c r="B3" s="113"/>
      <c r="C3" s="188"/>
      <c r="D3" s="188"/>
      <c r="E3" s="188"/>
      <c r="F3" s="188"/>
      <c r="G3" s="188"/>
    </row>
    <row r="4" spans="1:7" ht="15">
      <c r="A4" s="340" t="s">
        <v>25</v>
      </c>
      <c r="B4" s="340" t="s">
        <v>61</v>
      </c>
      <c r="C4" s="342" t="s">
        <v>233</v>
      </c>
      <c r="D4" s="189" t="s">
        <v>234</v>
      </c>
      <c r="E4" s="342" t="s">
        <v>235</v>
      </c>
      <c r="F4" s="342" t="s">
        <v>214</v>
      </c>
      <c r="G4" s="189" t="s">
        <v>234</v>
      </c>
    </row>
    <row r="5" spans="1:7" ht="15">
      <c r="A5" s="341"/>
      <c r="B5" s="341"/>
      <c r="C5" s="343"/>
      <c r="D5" s="190" t="s">
        <v>242</v>
      </c>
      <c r="E5" s="343"/>
      <c r="F5" s="343"/>
      <c r="G5" s="190" t="s">
        <v>226</v>
      </c>
    </row>
    <row r="6" spans="1:7" ht="15">
      <c r="A6" s="191">
        <v>1</v>
      </c>
      <c r="B6" s="278" t="s">
        <v>201</v>
      </c>
      <c r="C6" s="193"/>
      <c r="D6" s="194">
        <v>31455200</v>
      </c>
      <c r="E6" s="194">
        <v>12039136</v>
      </c>
      <c r="F6" s="194"/>
      <c r="G6" s="194">
        <v>43494336</v>
      </c>
    </row>
    <row r="7" spans="1:7" ht="15">
      <c r="A7" s="191">
        <v>2</v>
      </c>
      <c r="B7" s="278" t="s">
        <v>202</v>
      </c>
      <c r="C7" s="193"/>
      <c r="D7" s="194">
        <v>43728965</v>
      </c>
      <c r="E7" s="194"/>
      <c r="F7" s="194"/>
      <c r="G7" s="194">
        <f>D7</f>
        <v>43728965</v>
      </c>
    </row>
    <row r="8" spans="1:7" ht="15">
      <c r="A8" s="191">
        <v>3</v>
      </c>
      <c r="B8" s="278" t="s">
        <v>236</v>
      </c>
      <c r="C8" s="193"/>
      <c r="D8" s="194">
        <v>4774012</v>
      </c>
      <c r="E8" s="194"/>
      <c r="F8" s="194"/>
      <c r="G8" s="194">
        <f t="shared" ref="G8:G11" si="0">D8+E8-F8</f>
        <v>4774012</v>
      </c>
    </row>
    <row r="9" spans="1:7" ht="15">
      <c r="A9" s="191">
        <v>4</v>
      </c>
      <c r="B9" s="278" t="s">
        <v>110</v>
      </c>
      <c r="C9" s="193"/>
      <c r="D9" s="194">
        <v>17787700</v>
      </c>
      <c r="E9" s="194">
        <v>21431312</v>
      </c>
      <c r="F9" s="194">
        <v>678000</v>
      </c>
      <c r="G9" s="194">
        <v>38541012</v>
      </c>
    </row>
    <row r="10" spans="1:7" ht="15">
      <c r="A10" s="191">
        <v>5</v>
      </c>
      <c r="B10" s="278" t="s">
        <v>227</v>
      </c>
      <c r="C10" s="193"/>
      <c r="D10" s="194">
        <v>60075292.450000003</v>
      </c>
      <c r="E10" s="195">
        <f>32048019+23</f>
        <v>32048042</v>
      </c>
      <c r="F10" s="194"/>
      <c r="G10" s="194">
        <f>21469378+26578151+11049505+29106884+3695893+223500</f>
        <v>92123311</v>
      </c>
    </row>
    <row r="11" spans="1:7" ht="15">
      <c r="A11" s="191">
        <v>6</v>
      </c>
      <c r="B11" s="278" t="s">
        <v>240</v>
      </c>
      <c r="C11" s="193"/>
      <c r="D11" s="194">
        <v>82800</v>
      </c>
      <c r="E11" s="195"/>
      <c r="F11" s="194"/>
      <c r="G11" s="194">
        <f t="shared" si="0"/>
        <v>82800</v>
      </c>
    </row>
    <row r="12" spans="1:7" ht="15">
      <c r="A12" s="191">
        <v>7</v>
      </c>
      <c r="B12" s="278" t="s">
        <v>241</v>
      </c>
      <c r="C12" s="193"/>
      <c r="D12" s="194">
        <v>6677667</v>
      </c>
      <c r="E12" s="194"/>
      <c r="F12" s="194">
        <v>3050000</v>
      </c>
      <c r="G12" s="194">
        <f>D12-F12</f>
        <v>3627667</v>
      </c>
    </row>
    <row r="13" spans="1:7" ht="15.75" thickBot="1">
      <c r="A13" s="196"/>
      <c r="B13" s="197" t="s">
        <v>237</v>
      </c>
      <c r="C13" s="198"/>
      <c r="D13" s="199">
        <f>SUM(D6:D12)</f>
        <v>164581636.44999999</v>
      </c>
      <c r="E13" s="199">
        <f>SUM(E6:E12)</f>
        <v>65518490</v>
      </c>
      <c r="F13" s="199">
        <f t="shared" ref="F13:G13" si="1">SUM(F6:F12)</f>
        <v>3728000</v>
      </c>
      <c r="G13" s="199">
        <f t="shared" si="1"/>
        <v>226372103</v>
      </c>
    </row>
    <row r="14" spans="1:7" ht="15">
      <c r="A14" s="113"/>
      <c r="B14" s="113"/>
      <c r="C14" s="188"/>
      <c r="D14" s="188"/>
      <c r="E14" s="188"/>
      <c r="F14" s="188"/>
      <c r="G14" s="188"/>
    </row>
    <row r="15" spans="1:7" ht="15">
      <c r="A15" s="113"/>
      <c r="B15" s="113"/>
      <c r="C15" s="188"/>
      <c r="D15" s="188"/>
      <c r="E15" s="188"/>
      <c r="F15" s="188"/>
      <c r="G15" s="188"/>
    </row>
    <row r="16" spans="1:7" ht="15">
      <c r="A16" s="113"/>
      <c r="B16" s="339" t="s">
        <v>238</v>
      </c>
      <c r="C16" s="339"/>
      <c r="D16" s="339"/>
      <c r="E16" s="339"/>
      <c r="F16" s="339"/>
      <c r="G16" s="339"/>
    </row>
    <row r="17" spans="1:7" ht="15">
      <c r="A17" s="113"/>
      <c r="B17" s="113"/>
      <c r="C17" s="188"/>
      <c r="D17" s="188"/>
      <c r="E17" s="188"/>
      <c r="F17" s="188"/>
      <c r="G17" s="188"/>
    </row>
    <row r="18" spans="1:7" ht="15">
      <c r="A18" s="340" t="s">
        <v>25</v>
      </c>
      <c r="B18" s="340" t="s">
        <v>61</v>
      </c>
      <c r="C18" s="342" t="s">
        <v>233</v>
      </c>
      <c r="D18" s="189" t="s">
        <v>234</v>
      </c>
      <c r="E18" s="342" t="s">
        <v>235</v>
      </c>
      <c r="F18" s="342" t="s">
        <v>214</v>
      </c>
      <c r="G18" s="189" t="s">
        <v>234</v>
      </c>
    </row>
    <row r="19" spans="1:7" ht="15">
      <c r="A19" s="341"/>
      <c r="B19" s="341"/>
      <c r="C19" s="343"/>
      <c r="D19" s="190" t="s">
        <v>242</v>
      </c>
      <c r="E19" s="343"/>
      <c r="F19" s="343"/>
      <c r="G19" s="190" t="s">
        <v>226</v>
      </c>
    </row>
    <row r="20" spans="1:7" ht="15">
      <c r="A20" s="191">
        <v>1</v>
      </c>
      <c r="B20" s="192" t="s">
        <v>201</v>
      </c>
      <c r="C20" s="193"/>
      <c r="D20" s="194">
        <v>0</v>
      </c>
      <c r="E20" s="194">
        <v>0</v>
      </c>
      <c r="F20" s="194"/>
      <c r="G20" s="194">
        <f>D20+E20-F20</f>
        <v>0</v>
      </c>
    </row>
    <row r="21" spans="1:7" ht="15">
      <c r="A21" s="191">
        <v>2</v>
      </c>
      <c r="B21" s="278" t="s">
        <v>202</v>
      </c>
      <c r="C21" s="193"/>
      <c r="D21" s="194">
        <v>5024017.37</v>
      </c>
      <c r="E21" s="194">
        <v>2120211</v>
      </c>
      <c r="F21" s="194">
        <v>3683386</v>
      </c>
      <c r="G21" s="194">
        <v>3460842</v>
      </c>
    </row>
    <row r="22" spans="1:7" ht="15">
      <c r="A22" s="191">
        <v>3</v>
      </c>
      <c r="B22" s="278" t="s">
        <v>236</v>
      </c>
      <c r="C22" s="193"/>
      <c r="D22" s="194">
        <v>3233063</v>
      </c>
      <c r="E22" s="195">
        <v>308190</v>
      </c>
      <c r="F22" s="194"/>
      <c r="G22" s="194">
        <v>3541253</v>
      </c>
    </row>
    <row r="23" spans="1:7" ht="15">
      <c r="A23" s="191">
        <v>4</v>
      </c>
      <c r="B23" s="278" t="s">
        <v>110</v>
      </c>
      <c r="C23" s="193"/>
      <c r="D23" s="194">
        <v>8293934.8099999996</v>
      </c>
      <c r="E23" s="194">
        <v>3532574</v>
      </c>
      <c r="F23" s="194">
        <v>524832</v>
      </c>
      <c r="G23" s="194">
        <v>11301677</v>
      </c>
    </row>
    <row r="24" spans="1:7" ht="15">
      <c r="A24" s="191">
        <v>5</v>
      </c>
      <c r="B24" s="278" t="s">
        <v>227</v>
      </c>
      <c r="C24" s="193"/>
      <c r="D24" s="194">
        <v>14290007.779999999</v>
      </c>
      <c r="E24" s="195">
        <f>9498268+3683387</f>
        <v>13181655</v>
      </c>
      <c r="F24" s="194"/>
      <c r="G24" s="194">
        <v>27471663</v>
      </c>
    </row>
    <row r="25" spans="1:7" ht="15">
      <c r="A25" s="191">
        <v>6</v>
      </c>
      <c r="B25" s="192" t="s">
        <v>240</v>
      </c>
      <c r="C25" s="193"/>
      <c r="D25" s="194">
        <v>0</v>
      </c>
      <c r="E25" s="195"/>
      <c r="F25" s="194"/>
      <c r="G25" s="194"/>
    </row>
    <row r="26" spans="1:7" ht="15.75" thickBot="1">
      <c r="A26" s="191">
        <v>7</v>
      </c>
      <c r="B26" s="192" t="s">
        <v>241</v>
      </c>
      <c r="C26" s="193"/>
      <c r="D26" s="194">
        <v>0</v>
      </c>
      <c r="E26" s="194"/>
      <c r="F26" s="194"/>
      <c r="G26" s="194"/>
    </row>
    <row r="27" spans="1:7" ht="15.75" thickBot="1">
      <c r="A27" s="200"/>
      <c r="B27" s="201" t="s">
        <v>237</v>
      </c>
      <c r="C27" s="202"/>
      <c r="D27" s="203">
        <f>SUM(D20:D26)</f>
        <v>30841022.960000001</v>
      </c>
      <c r="E27" s="203">
        <f t="shared" ref="E27:G27" si="2">SUM(E20:E26)</f>
        <v>19142630</v>
      </c>
      <c r="F27" s="203">
        <f t="shared" si="2"/>
        <v>4208218</v>
      </c>
      <c r="G27" s="203">
        <f t="shared" si="2"/>
        <v>45775435</v>
      </c>
    </row>
    <row r="28" spans="1:7" ht="15">
      <c r="A28" s="113"/>
      <c r="B28" s="113"/>
      <c r="C28" s="188"/>
      <c r="D28" s="188"/>
      <c r="E28" s="188"/>
      <c r="F28" s="188"/>
      <c r="G28" s="188"/>
    </row>
    <row r="29" spans="1:7" ht="15">
      <c r="A29" s="113"/>
      <c r="B29" s="113"/>
      <c r="C29" s="188"/>
      <c r="D29" s="188"/>
      <c r="E29" s="188"/>
      <c r="F29" s="188"/>
      <c r="G29" s="188"/>
    </row>
    <row r="30" spans="1:7" ht="15">
      <c r="A30" s="113"/>
      <c r="B30" s="339" t="s">
        <v>239</v>
      </c>
      <c r="C30" s="339"/>
      <c r="D30" s="339"/>
      <c r="E30" s="339"/>
      <c r="F30" s="339"/>
      <c r="G30" s="339"/>
    </row>
    <row r="31" spans="1:7" ht="15">
      <c r="A31" s="113"/>
      <c r="B31" s="113"/>
      <c r="C31" s="188"/>
      <c r="D31" s="188"/>
      <c r="E31" s="188"/>
      <c r="F31" s="188"/>
      <c r="G31" s="188"/>
    </row>
    <row r="32" spans="1:7" ht="15">
      <c r="A32" s="340" t="s">
        <v>25</v>
      </c>
      <c r="B32" s="340" t="s">
        <v>61</v>
      </c>
      <c r="C32" s="342" t="s">
        <v>233</v>
      </c>
      <c r="D32" s="189" t="s">
        <v>234</v>
      </c>
      <c r="E32" s="342" t="s">
        <v>235</v>
      </c>
      <c r="F32" s="342" t="s">
        <v>214</v>
      </c>
      <c r="G32" s="189" t="s">
        <v>234</v>
      </c>
    </row>
    <row r="33" spans="1:7" ht="15">
      <c r="A33" s="341"/>
      <c r="B33" s="341"/>
      <c r="C33" s="343"/>
      <c r="D33" s="190" t="s">
        <v>242</v>
      </c>
      <c r="E33" s="343"/>
      <c r="F33" s="343"/>
      <c r="G33" s="190" t="s">
        <v>226</v>
      </c>
    </row>
    <row r="34" spans="1:7" ht="15">
      <c r="A34" s="191">
        <v>1</v>
      </c>
      <c r="B34" s="192" t="s">
        <v>201</v>
      </c>
      <c r="C34" s="193"/>
      <c r="D34" s="194">
        <f>D6-D20</f>
        <v>31455200</v>
      </c>
      <c r="E34" s="194">
        <f>E6+F20</f>
        <v>12039136</v>
      </c>
      <c r="F34" s="194">
        <f>F6+E20</f>
        <v>0</v>
      </c>
      <c r="G34" s="194">
        <f>D34+E34-F34</f>
        <v>43494336</v>
      </c>
    </row>
    <row r="35" spans="1:7" ht="15">
      <c r="A35" s="191">
        <v>2</v>
      </c>
      <c r="B35" s="192" t="s">
        <v>202</v>
      </c>
      <c r="C35" s="193"/>
      <c r="D35" s="194">
        <f t="shared" ref="D35:D40" si="3">D7-D21</f>
        <v>38704947.630000003</v>
      </c>
      <c r="E35" s="194">
        <f t="shared" ref="E35:E40" si="4">E7+F21</f>
        <v>3683386</v>
      </c>
      <c r="F35" s="194">
        <f t="shared" ref="F35:F40" si="5">F7+E21</f>
        <v>2120211</v>
      </c>
      <c r="G35" s="194">
        <f t="shared" ref="G35:G40" si="6">D35+E35-F35</f>
        <v>40268122.630000003</v>
      </c>
    </row>
    <row r="36" spans="1:7" ht="15">
      <c r="A36" s="191">
        <v>3</v>
      </c>
      <c r="B36" s="192" t="s">
        <v>236</v>
      </c>
      <c r="C36" s="193"/>
      <c r="D36" s="194">
        <f t="shared" si="3"/>
        <v>1540949</v>
      </c>
      <c r="E36" s="194">
        <f t="shared" si="4"/>
        <v>0</v>
      </c>
      <c r="F36" s="194">
        <f t="shared" si="5"/>
        <v>308190</v>
      </c>
      <c r="G36" s="194">
        <f t="shared" si="6"/>
        <v>1232759</v>
      </c>
    </row>
    <row r="37" spans="1:7" ht="15">
      <c r="A37" s="191">
        <v>4</v>
      </c>
      <c r="B37" s="192" t="s">
        <v>110</v>
      </c>
      <c r="C37" s="193"/>
      <c r="D37" s="194">
        <f t="shared" si="3"/>
        <v>9493765.1900000013</v>
      </c>
      <c r="E37" s="194">
        <f t="shared" si="4"/>
        <v>21956144</v>
      </c>
      <c r="F37" s="194">
        <f t="shared" si="5"/>
        <v>4210574</v>
      </c>
      <c r="G37" s="194">
        <f t="shared" si="6"/>
        <v>27239335.190000001</v>
      </c>
    </row>
    <row r="38" spans="1:7" ht="15">
      <c r="A38" s="191">
        <v>5</v>
      </c>
      <c r="B38" s="192" t="s">
        <v>227</v>
      </c>
      <c r="C38" s="193"/>
      <c r="D38" s="194">
        <f t="shared" si="3"/>
        <v>45785284.670000002</v>
      </c>
      <c r="E38" s="194">
        <f t="shared" si="4"/>
        <v>32048042</v>
      </c>
      <c r="F38" s="194">
        <f t="shared" si="5"/>
        <v>13181655</v>
      </c>
      <c r="G38" s="194">
        <f t="shared" si="6"/>
        <v>64651671.670000002</v>
      </c>
    </row>
    <row r="39" spans="1:7" ht="15">
      <c r="A39" s="191">
        <v>6</v>
      </c>
      <c r="B39" s="192" t="s">
        <v>240</v>
      </c>
      <c r="C39" s="193"/>
      <c r="D39" s="194">
        <f t="shared" si="3"/>
        <v>82800</v>
      </c>
      <c r="E39" s="194">
        <f t="shared" si="4"/>
        <v>0</v>
      </c>
      <c r="F39" s="194">
        <f t="shared" si="5"/>
        <v>0</v>
      </c>
      <c r="G39" s="194">
        <f t="shared" si="6"/>
        <v>82800</v>
      </c>
    </row>
    <row r="40" spans="1:7" ht="15.75" thickBot="1">
      <c r="A40" s="191">
        <v>7</v>
      </c>
      <c r="B40" s="192" t="s">
        <v>241</v>
      </c>
      <c r="C40" s="193"/>
      <c r="D40" s="194">
        <f t="shared" si="3"/>
        <v>6677667</v>
      </c>
      <c r="E40" s="194">
        <f t="shared" si="4"/>
        <v>0</v>
      </c>
      <c r="F40" s="194">
        <f t="shared" si="5"/>
        <v>3050000</v>
      </c>
      <c r="G40" s="194">
        <f t="shared" si="6"/>
        <v>3627667</v>
      </c>
    </row>
    <row r="41" spans="1:7" ht="15.75" thickBot="1">
      <c r="A41" s="200"/>
      <c r="B41" s="201" t="s">
        <v>237</v>
      </c>
      <c r="C41" s="202"/>
      <c r="D41" s="203">
        <f>SUM(D34:D40)</f>
        <v>133740613.48999999</v>
      </c>
      <c r="E41" s="203">
        <f>SUM(E34:E40)</f>
        <v>69726708</v>
      </c>
      <c r="F41" s="203">
        <f>SUM(F34:F40)</f>
        <v>22870630</v>
      </c>
      <c r="G41" s="204">
        <f>SUM(G34:G40)</f>
        <v>180596691.49000001</v>
      </c>
    </row>
  </sheetData>
  <mergeCells count="18">
    <mergeCell ref="B2:G2"/>
    <mergeCell ref="A4:A5"/>
    <mergeCell ref="B4:B5"/>
    <mergeCell ref="C4:C5"/>
    <mergeCell ref="E4:E5"/>
    <mergeCell ref="F4:F5"/>
    <mergeCell ref="B16:G16"/>
    <mergeCell ref="A18:A19"/>
    <mergeCell ref="B18:B19"/>
    <mergeCell ref="C18:C19"/>
    <mergeCell ref="E18:E19"/>
    <mergeCell ref="F18:F19"/>
    <mergeCell ref="B30:G30"/>
    <mergeCell ref="A32:A33"/>
    <mergeCell ref="B32:B33"/>
    <mergeCell ref="C32:C33"/>
    <mergeCell ref="E32:E33"/>
    <mergeCell ref="F32:F33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Kop.</vt:lpstr>
      <vt:lpstr>Aktivet</vt:lpstr>
      <vt:lpstr>Pasivet</vt:lpstr>
      <vt:lpstr>pash</vt:lpstr>
      <vt:lpstr>C_Flow</vt:lpstr>
      <vt:lpstr>Kapitali </vt:lpstr>
      <vt:lpstr>Pasqyra 1 &amp; 2</vt:lpstr>
      <vt:lpstr>Pasqyra 3</vt:lpstr>
      <vt:lpstr>AAGJ</vt:lpstr>
      <vt:lpstr>amortiz</vt:lpstr>
      <vt:lpstr>Tfitimi</vt:lpstr>
      <vt:lpstr>inventar</vt:lpstr>
      <vt:lpstr>mj transp</vt:lpstr>
      <vt:lpstr>bankat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b.kanaj</cp:lastModifiedBy>
  <cp:lastPrinted>2012-03-26T10:46:29Z</cp:lastPrinted>
  <dcterms:created xsi:type="dcterms:W3CDTF">2002-02-16T18:16:52Z</dcterms:created>
  <dcterms:modified xsi:type="dcterms:W3CDTF">2012-03-26T15:08:55Z</dcterms:modified>
</cp:coreProperties>
</file>