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4" sheetId="4" r:id="rId1"/>
    <sheet name="Sheet2" sheetId="2" r:id="rId2"/>
    <sheet name="Sheet3" sheetId="3" r:id="rId3"/>
    <sheet name="Sheet1" sheetId="1" r:id="rId4"/>
    <sheet name="Sheet5" sheetId="5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F37" i="5"/>
  <c r="E36"/>
  <c r="D36"/>
  <c r="G36" s="1"/>
  <c r="E35"/>
  <c r="D35"/>
  <c r="G35" s="1"/>
  <c r="E34"/>
  <c r="D34"/>
  <c r="G34" s="1"/>
  <c r="E33"/>
  <c r="D33"/>
  <c r="G33" s="1"/>
  <c r="E32"/>
  <c r="E37" s="1"/>
  <c r="D32"/>
  <c r="G32" s="1"/>
  <c r="G37" s="1"/>
  <c r="F25"/>
  <c r="E25"/>
  <c r="D25"/>
  <c r="G24"/>
  <c r="G23"/>
  <c r="G22"/>
  <c r="G21"/>
  <c r="G20"/>
  <c r="G25" s="1"/>
  <c r="F13"/>
  <c r="E13"/>
  <c r="D13"/>
  <c r="G12"/>
  <c r="G11"/>
  <c r="G10"/>
  <c r="G9"/>
  <c r="G8"/>
  <c r="G13" s="1"/>
  <c r="J23" i="1"/>
  <c r="J22"/>
  <c r="J21"/>
  <c r="J20"/>
  <c r="J19"/>
  <c r="J18"/>
  <c r="J17"/>
  <c r="J16"/>
  <c r="H16"/>
  <c r="I15"/>
  <c r="I24" s="1"/>
  <c r="G15"/>
  <c r="G24" s="1"/>
  <c r="E15"/>
  <c r="E24" s="1"/>
  <c r="C15"/>
  <c r="C24" s="1"/>
  <c r="J14"/>
  <c r="J13"/>
  <c r="J12"/>
  <c r="J11"/>
  <c r="J10"/>
  <c r="J9"/>
  <c r="J8"/>
  <c r="J7"/>
  <c r="I6"/>
  <c r="H6"/>
  <c r="H15" s="1"/>
  <c r="H24" s="1"/>
  <c r="G6"/>
  <c r="F6"/>
  <c r="F15" s="1"/>
  <c r="F24" s="1"/>
  <c r="E6"/>
  <c r="D6"/>
  <c r="D15" s="1"/>
  <c r="D24" s="1"/>
  <c r="C6"/>
  <c r="B6"/>
  <c r="B15" s="1"/>
  <c r="B24" s="1"/>
  <c r="J24" s="1"/>
  <c r="J5"/>
  <c r="J4"/>
  <c r="J6" s="1"/>
  <c r="J15" s="1"/>
  <c r="E26" i="3"/>
  <c r="D26"/>
  <c r="E19"/>
  <c r="D19"/>
  <c r="E11"/>
  <c r="E28" s="1"/>
  <c r="E30" s="1"/>
  <c r="D29" s="1"/>
  <c r="D11"/>
  <c r="D28" s="1"/>
  <c r="E27" i="2"/>
  <c r="D27"/>
  <c r="D24"/>
  <c r="D17"/>
  <c r="D16"/>
  <c r="D13"/>
  <c r="D11" s="1"/>
  <c r="D12"/>
  <c r="E11"/>
  <c r="E18" s="1"/>
  <c r="E19" s="1"/>
  <c r="E28" s="1"/>
  <c r="D10"/>
  <c r="D18" s="1"/>
  <c r="D7"/>
  <c r="D6"/>
  <c r="E5"/>
  <c r="D5"/>
  <c r="D19" s="1"/>
  <c r="D28" s="1"/>
  <c r="E93" i="4"/>
  <c r="E91"/>
  <c r="E90"/>
  <c r="E85"/>
  <c r="F83"/>
  <c r="E83"/>
  <c r="E77"/>
  <c r="F76"/>
  <c r="F82" s="1"/>
  <c r="E76"/>
  <c r="E82" s="1"/>
  <c r="E69"/>
  <c r="E64"/>
  <c r="E63"/>
  <c r="E62"/>
  <c r="E61"/>
  <c r="F60"/>
  <c r="E60"/>
  <c r="F55"/>
  <c r="F74" s="1"/>
  <c r="F94" s="1"/>
  <c r="E55"/>
  <c r="E74" s="1"/>
  <c r="E94" s="1"/>
  <c r="F42"/>
  <c r="E39"/>
  <c r="F36"/>
  <c r="E36"/>
  <c r="F31"/>
  <c r="F48" s="1"/>
  <c r="E31"/>
  <c r="E48" s="1"/>
  <c r="E28"/>
  <c r="E25"/>
  <c r="E21"/>
  <c r="F20"/>
  <c r="E20"/>
  <c r="E16"/>
  <c r="E15"/>
  <c r="E13"/>
  <c r="F12"/>
  <c r="E12"/>
  <c r="E7"/>
  <c r="F6"/>
  <c r="F29" s="1"/>
  <c r="F49" s="1"/>
  <c r="E6"/>
  <c r="E29" s="1"/>
  <c r="E49" s="1"/>
  <c r="D37" i="5" l="1"/>
  <c r="D30" i="3"/>
  <c r="D30" i="2"/>
  <c r="D29"/>
  <c r="E30"/>
  <c r="E29"/>
</calcChain>
</file>

<file path=xl/comments1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llog ne kredi jane te 418, 411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LLOG NE DEBI JANE TE 421,431,401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leja e paguar te llog 486</t>
        </r>
      </text>
    </comment>
  </commentList>
</comments>
</file>

<file path=xl/sharedStrings.xml><?xml version="1.0" encoding="utf-8"?>
<sst xmlns="http://schemas.openxmlformats.org/spreadsheetml/2006/main" count="361" uniqueCount="252">
  <si>
    <t>MILENIUM CONSTRUCTION shpk</t>
  </si>
  <si>
    <t>BILANCI KONTABEL</t>
  </si>
  <si>
    <t>Nr.</t>
  </si>
  <si>
    <t>Pershkrimi I Elementeve</t>
  </si>
  <si>
    <t>shen</t>
  </si>
  <si>
    <t>Viti ushtrimor 2014</t>
  </si>
  <si>
    <t>Viti Paraardhes 2013</t>
  </si>
  <si>
    <t>AKTIVET</t>
  </si>
  <si>
    <t xml:space="preserve">I     </t>
  </si>
  <si>
    <t>Aktivet Afatshkurtra</t>
  </si>
  <si>
    <t>1</t>
  </si>
  <si>
    <t xml:space="preserve"> Aktive Monetare</t>
  </si>
  <si>
    <t>2</t>
  </si>
  <si>
    <t>&gt;</t>
  </si>
  <si>
    <t>&gt; Banka</t>
  </si>
  <si>
    <t>3</t>
  </si>
  <si>
    <t>&gt; Arka</t>
  </si>
  <si>
    <t>4</t>
  </si>
  <si>
    <t>Derivative dhe Aktive Financiare te Mbajtura per tregtim</t>
  </si>
  <si>
    <t>5</t>
  </si>
  <si>
    <t>Derivativet</t>
  </si>
  <si>
    <t>6</t>
  </si>
  <si>
    <t>Aktive financiare te mbajtura per tregetim</t>
  </si>
  <si>
    <t>7</t>
  </si>
  <si>
    <t>Aktive te tjera financiare afatshkurtra</t>
  </si>
  <si>
    <t>8</t>
  </si>
  <si>
    <t>Llogari / kerkesa te arketueshme</t>
  </si>
  <si>
    <t>9</t>
  </si>
  <si>
    <t>Llogari / kerkesa te tjera te arketueshme</t>
  </si>
  <si>
    <t>10</t>
  </si>
  <si>
    <t>&gt; Tatim mbi fitimin</t>
  </si>
  <si>
    <t>11</t>
  </si>
  <si>
    <t>&gt; Tatim mbi vleren e shtuar e mbartur</t>
  </si>
  <si>
    <t>12</t>
  </si>
  <si>
    <t>&gt; Te drejta e detyrime ndaj ortakeve</t>
  </si>
  <si>
    <t>13</t>
  </si>
  <si>
    <t>Instrumente te tjera borxhi</t>
  </si>
  <si>
    <t>14</t>
  </si>
  <si>
    <t>Investime te tjera financiare</t>
  </si>
  <si>
    <t>15</t>
  </si>
  <si>
    <t>Inventari</t>
  </si>
  <si>
    <t>16</t>
  </si>
  <si>
    <t>Lendet e para</t>
  </si>
  <si>
    <t>17</t>
  </si>
  <si>
    <t>Prodhim ne proces</t>
  </si>
  <si>
    <t>18</t>
  </si>
  <si>
    <t>Produkte te gatshme</t>
  </si>
  <si>
    <t>19</t>
  </si>
  <si>
    <t>Mallra per rishitje</t>
  </si>
  <si>
    <t>20</t>
  </si>
  <si>
    <t>Parapagesat per furnizime</t>
  </si>
  <si>
    <t>21</t>
  </si>
  <si>
    <t>Aktivet Biologjike afatshkurtra</t>
  </si>
  <si>
    <t>22</t>
  </si>
  <si>
    <t>Aktive afatshkurtra te mbajtura per shitje</t>
  </si>
  <si>
    <t>23</t>
  </si>
  <si>
    <t>Parapagimet dhe shpenzimet e shtyra</t>
  </si>
  <si>
    <t>24</t>
  </si>
  <si>
    <t xml:space="preserve">(I)     TOTALI I AKTIVEVE AFATSHKURTRA </t>
  </si>
  <si>
    <t>25</t>
  </si>
  <si>
    <t xml:space="preserve">II   </t>
  </si>
  <si>
    <t>Aktivet Afatgjata</t>
  </si>
  <si>
    <t>26</t>
  </si>
  <si>
    <t>Investimet financiare afatgjata</t>
  </si>
  <si>
    <t>27</t>
  </si>
  <si>
    <t>Aksione dhe pjesemarje te tjera ne njesi te kont.</t>
  </si>
  <si>
    <t>28</t>
  </si>
  <si>
    <t>Aksione dhe investime te tjera ne pjesemarrje</t>
  </si>
  <si>
    <t>29</t>
  </si>
  <si>
    <t>Aksione dhe letra te tjera me vlere</t>
  </si>
  <si>
    <t>30</t>
  </si>
  <si>
    <t>Llogari/Kerkesa te arketueshme afatgjata</t>
  </si>
  <si>
    <t>31</t>
  </si>
  <si>
    <t>Aktive afatgjata materiale</t>
  </si>
  <si>
    <t>32</t>
  </si>
  <si>
    <t>Toka</t>
  </si>
  <si>
    <t>33</t>
  </si>
  <si>
    <t>Ndertesa</t>
  </si>
  <si>
    <t>34</t>
  </si>
  <si>
    <t>Makineri dhe pajisje</t>
  </si>
  <si>
    <t>35</t>
  </si>
  <si>
    <t>Aktive te tjera afatgjata materiale (me vlere kon)</t>
  </si>
  <si>
    <t>36</t>
  </si>
  <si>
    <t>Aktive biologjike afatgjata</t>
  </si>
  <si>
    <t>37</t>
  </si>
  <si>
    <t>Aktive afatgjata jomateriale</t>
  </si>
  <si>
    <t>38</t>
  </si>
  <si>
    <t>Emri i mire</t>
  </si>
  <si>
    <t>39</t>
  </si>
  <si>
    <t>Shpenzimet e zhvillimit</t>
  </si>
  <si>
    <t>40</t>
  </si>
  <si>
    <t>Aktive te tjera afatgjata jomateriale</t>
  </si>
  <si>
    <t>41</t>
  </si>
  <si>
    <t>Kapital aksionar i papaguar</t>
  </si>
  <si>
    <t>42</t>
  </si>
  <si>
    <t>Aktive te tjera afatgjata (ne proces)</t>
  </si>
  <si>
    <t>43</t>
  </si>
  <si>
    <t>(II)    Totali I Aktiveve Afatgjata</t>
  </si>
  <si>
    <t>44</t>
  </si>
  <si>
    <t>TOTALI I AKTIVEVE ( I + II)</t>
  </si>
  <si>
    <t>PASIVET   D H E   K A P I T A L I</t>
  </si>
  <si>
    <t xml:space="preserve">I   </t>
  </si>
  <si>
    <t>Pasivet afatshkurtra</t>
  </si>
  <si>
    <t xml:space="preserve">Huamarrjet </t>
  </si>
  <si>
    <t>Huate dhe obligacionet afatshkurtra, overdrafte bankare</t>
  </si>
  <si>
    <t>Kthimet/Ripagesat e huave afatgjata</t>
  </si>
  <si>
    <t>Bono te konvertueshme</t>
  </si>
  <si>
    <t>Detyrimet tregtare</t>
  </si>
  <si>
    <t>Te pagueshme ndaj furnitoreve</t>
  </si>
  <si>
    <t>Te pagueshme ndaj punonjesve</t>
  </si>
  <si>
    <t>Detyrime per Sigurime Shoq. Shendets.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</si>
  <si>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</si>
  <si>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</si>
  <si>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</si>
  <si>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</si>
  <si>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</si>
  <si>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Parapagimet e arketuara</t>
  </si>
  <si>
    <t xml:space="preserve">Hua te tjera </t>
  </si>
  <si>
    <t>Grantet dhe te ardhurat e shtyra</t>
  </si>
  <si>
    <t>Provizionet afatshkurtra</t>
  </si>
  <si>
    <t>TOTALI  I  PASIVEVE  AFATSHKURTRA (I)</t>
  </si>
  <si>
    <t xml:space="preserve">II  </t>
  </si>
  <si>
    <t>Pasivet afatgjata</t>
  </si>
  <si>
    <t>Huate afatgjata</t>
  </si>
  <si>
    <t xml:space="preserve">Hua, bono dhe detyrime nga qeraja financiare </t>
  </si>
  <si>
    <t xml:space="preserve">Bonot e konvertueshme </t>
  </si>
  <si>
    <t>Huamarrje te tjera afatgjata</t>
  </si>
  <si>
    <t>Provizionet afatgjata</t>
  </si>
  <si>
    <t xml:space="preserve">Grantet dhe te ardhurat e shtyra </t>
  </si>
  <si>
    <t>TOTALI  I  PASIVEVE AFATGJATA  (II)</t>
  </si>
  <si>
    <t xml:space="preserve">III </t>
  </si>
  <si>
    <t>Kapitali</t>
  </si>
  <si>
    <t>Aksionet e pakices</t>
  </si>
  <si>
    <t>Kapitali i shoqerise</t>
  </si>
  <si>
    <t>Kapitali aksionar</t>
  </si>
  <si>
    <t>Primi I aksionit</t>
  </si>
  <si>
    <t>Aksionet e thesarit (Negative)</t>
  </si>
  <si>
    <t>Rezerva statusore</t>
  </si>
  <si>
    <t>Rezerva ligjore</t>
  </si>
  <si>
    <t>Rezerva te tjera</t>
  </si>
  <si>
    <t>Fitimet e pashperndara</t>
  </si>
  <si>
    <t>Fitimi (Humbja)  e vitit financiar</t>
  </si>
  <si>
    <t>TOTALI I PASIVEVE E KAPITALIT (I,II,III)</t>
  </si>
  <si>
    <t xml:space="preserve">PASQYRA E TE ARDHURAVE DHE SHPENZIMEVE </t>
  </si>
  <si>
    <t>(Bazuar ne klasifikimin e shpenzimeve sipas natyres)</t>
  </si>
  <si>
    <t>Pershkrimi i elemeteve</t>
  </si>
  <si>
    <t>Referencat Nr. Llog.</t>
  </si>
  <si>
    <t>Viti Ushtrimor 2014</t>
  </si>
  <si>
    <t xml:space="preserve">Shitjet neto </t>
  </si>
  <si>
    <t>a-Shitje siperfaqe banimi e sherbimi</t>
  </si>
  <si>
    <t>b- Punime sipas situacioneve mujore</t>
  </si>
  <si>
    <t>Te ardhura te tjera nga veprimtarite e shfrytezimit</t>
  </si>
  <si>
    <t>702-708x</t>
  </si>
  <si>
    <t>Ndryshimet ne inventarin e produkteve te gatshme dhe prodhimit ne proces</t>
  </si>
  <si>
    <t>Materialet e konsumuara</t>
  </si>
  <si>
    <t>601-608x</t>
  </si>
  <si>
    <t>Kosto e punes</t>
  </si>
  <si>
    <t>641-648</t>
  </si>
  <si>
    <t>a - pagat e personelit</t>
  </si>
  <si>
    <t>b- shpenzimet per sigurimet shoqerore e shendetsore</t>
  </si>
  <si>
    <t>c- te tjera personeli</t>
  </si>
  <si>
    <t>Amortizimi dhe zhvleresimet</t>
  </si>
  <si>
    <t>68x</t>
  </si>
  <si>
    <t>Shpenzime te tjera</t>
  </si>
  <si>
    <t>61-63</t>
  </si>
  <si>
    <t>Shpenzime te panjohura</t>
  </si>
  <si>
    <t>657-658-686</t>
  </si>
  <si>
    <t>Totali i shpenzimeve (shuma 4+5+6+7+7.1)</t>
  </si>
  <si>
    <t>Fitimi apo humbja nga veprimtaria kryesore     9 = ( 1+2+3-8 )</t>
  </si>
  <si>
    <t>Te ardhurat dhe shpenzimet financiare nga njesite e kontrolluara</t>
  </si>
  <si>
    <t>Te ardhurat dhe shpenzimet financiare nga pjesemarrjet</t>
  </si>
  <si>
    <t>Te ardhurat dhe shpenzimet financiare</t>
  </si>
  <si>
    <t>Te ardhurat dhe shpenzimet financiare nga investime te tjera financiare afatgjata</t>
  </si>
  <si>
    <t>763,-764,-765,-664,-665</t>
  </si>
  <si>
    <t>Te ardhurat dhe shpenzimet nga interesat</t>
  </si>
  <si>
    <t>Fitimet (humbjet) nga kursi I kembimit</t>
  </si>
  <si>
    <t>Te Ardhura dhe shpenzime te tjera financiare</t>
  </si>
  <si>
    <t>Totali I te ardhurave dhe shpenzimeve financiare (10+11+12+13+14+15+16)</t>
  </si>
  <si>
    <t>Fitimi (humbja) para tatimit ( 9 + 17 +7.1 )</t>
  </si>
  <si>
    <t xml:space="preserve">Shpenzimet e tatimit mbi fitimin </t>
  </si>
  <si>
    <t>Fitim (humbja) neto e vitit financiar  (18-19-7.1)</t>
  </si>
  <si>
    <t>Pasqyra e fluksit monetar - Metoda direkte</t>
  </si>
  <si>
    <t>Shenime</t>
  </si>
  <si>
    <t>I</t>
  </si>
  <si>
    <t>Fluksi monetar nga veprimtarite e shfrytezimit</t>
  </si>
  <si>
    <t>Mjetet monetare (MM) te arketuara nga klientet&amp;shoqeria</t>
  </si>
  <si>
    <t xml:space="preserve">MM te paguara ndaj furnitoreve dhe punonjesve </t>
  </si>
  <si>
    <t>MM interesa te paguar</t>
  </si>
  <si>
    <t>MM te paguara per Leje ndertimi, e te ngjajshme me to</t>
  </si>
  <si>
    <t xml:space="preserve">Tatim mbi fitimin i paguar </t>
  </si>
  <si>
    <t>MM neto nga veprimtarite e shfrytezimit</t>
  </si>
  <si>
    <t>II</t>
  </si>
  <si>
    <t xml:space="preserve">Fluksi monetar nga veprimtarite investuese </t>
  </si>
  <si>
    <t xml:space="preserve">Blerjet e njesise se kontrolluar minus parate e arketuara </t>
  </si>
  <si>
    <t xml:space="preserve">Blerjet e aktiveve afatgjata materiale </t>
  </si>
  <si>
    <t xml:space="preserve">Te ardhurat nga shitja e pajisjeve </t>
  </si>
  <si>
    <t xml:space="preserve">Interesi i arketuar </t>
  </si>
  <si>
    <t>Dividentet e arketuar</t>
  </si>
  <si>
    <t>MM neto te perdorura per veprimtarite investuese</t>
  </si>
  <si>
    <t>III</t>
  </si>
  <si>
    <t xml:space="preserve">Fluksi monetar nga aktivitetet financiare </t>
  </si>
  <si>
    <t xml:space="preserve">Te ardhura nga emetimi i kapitalit aksionar </t>
  </si>
  <si>
    <t xml:space="preserve">Te ardhura nga huamarrje afatgjata </t>
  </si>
  <si>
    <t>Pagesat e detyrimeve te qirase financiare</t>
  </si>
  <si>
    <t xml:space="preserve">Dividente te paguar </t>
  </si>
  <si>
    <t xml:space="preserve">MM neto te perdorura ne veprimtarite financiare </t>
  </si>
  <si>
    <t>Rritja/(renia) neto e mjeteve monetare</t>
  </si>
  <si>
    <t>V</t>
  </si>
  <si>
    <t xml:space="preserve">Mjete monetare ne fillim te periudhes kontabel </t>
  </si>
  <si>
    <t xml:space="preserve">Mjete monetare ne fund te periudhes kontabel </t>
  </si>
  <si>
    <t>PASQYRA E NDRYSHIMEVE TE KAPITALIT - MILENIUM CONSTRUCTION shpk</t>
  </si>
  <si>
    <t>(ne nje pasqyre te pakonsoliduar)</t>
  </si>
  <si>
    <t>Kapitali Aksionar</t>
  </si>
  <si>
    <t>Primi I Aksionit</t>
  </si>
  <si>
    <t>Aksionet e thesarit</t>
  </si>
  <si>
    <t>Rezerva statutore dhe ligjore</t>
  </si>
  <si>
    <t>Rez. Te konvertimit mon. te huaja</t>
  </si>
  <si>
    <t>Fitimi I pashperndare</t>
  </si>
  <si>
    <t>Shuma te parashikuara per rreziqe</t>
  </si>
  <si>
    <t>Totali</t>
  </si>
  <si>
    <t>Pozicioni me 31.12.2012</t>
  </si>
  <si>
    <t>efekti I ndryshimevene politikat kontabel</t>
  </si>
  <si>
    <t>Fitimi neto per periudhen kontabel</t>
  </si>
  <si>
    <t>Dividentet e paguar</t>
  </si>
  <si>
    <t>Transferime ne rezerven e detyrueshme ligjore</t>
  </si>
  <si>
    <t>Transferime ne rezerven e detyrueshme statutore</t>
  </si>
  <si>
    <t>Transferim ne rezerva te tjera</t>
  </si>
  <si>
    <t>Emetim I kapitalit aksionar</t>
  </si>
  <si>
    <t>Aksione te thesarit te riblera</t>
  </si>
  <si>
    <t>Terheqje kapitali per zvogelim</t>
  </si>
  <si>
    <t>Pozicioni me 31.12.2013</t>
  </si>
  <si>
    <t>Pozicioni me 31.12.2014</t>
  </si>
  <si>
    <t>Shoqeria "MILENIUM CONSTRUCTION" SHPK</t>
  </si>
  <si>
    <t>NIPTI K67908503N</t>
  </si>
  <si>
    <t>Aktivet Afatgjata Materiale  me vlere fillestare   2014</t>
  </si>
  <si>
    <t>Nr</t>
  </si>
  <si>
    <t>Emertimi</t>
  </si>
  <si>
    <t>Sasia</t>
  </si>
  <si>
    <t>Gjendje</t>
  </si>
  <si>
    <t>Shtesa</t>
  </si>
  <si>
    <t>Pakesime</t>
  </si>
  <si>
    <t>Makineri,paisje,vegla pune</t>
  </si>
  <si>
    <t>8.73m3</t>
  </si>
  <si>
    <t>Mjete transporti</t>
  </si>
  <si>
    <t>kompjuterike</t>
  </si>
  <si>
    <t>Zyre</t>
  </si>
  <si>
    <t xml:space="preserve">             TOTALI</t>
  </si>
  <si>
    <t>Amortizimi A.A.Materiale   2014</t>
  </si>
  <si>
    <t>Vlera Kontabel Neto e A.A.Materiale  2014</t>
  </si>
  <si>
    <t>Gjendje 01.01.2014</t>
  </si>
  <si>
    <t>Administratori</t>
  </si>
  <si>
    <t>DAVID LLESHI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</si>
</sst>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6"/>
      <color indexed="8"/>
      <name val="Bookman Old Style"/>
      <family val="1"/>
    </font>
    <font>
      <i/>
      <sz val="14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6"/>
      <color indexed="8"/>
      <name val="Bookman Old Style"/>
      <family val="1"/>
    </font>
    <font>
      <i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4"/>
      <color indexed="8"/>
      <name val="Bookman Old Style"/>
      <family val="1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/>
    <xf numFmtId="3" fontId="5" fillId="0" borderId="6" xfId="0" applyNumberFormat="1" applyFont="1" applyBorder="1"/>
    <xf numFmtId="0" fontId="4" fillId="0" borderId="5" xfId="0" applyFont="1" applyBorder="1"/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3" fillId="0" borderId="5" xfId="0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0" fontId="2" fillId="0" borderId="5" xfId="0" applyFont="1" applyBorder="1"/>
    <xf numFmtId="0" fontId="5" fillId="0" borderId="5" xfId="0" applyFont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Border="1" applyAlignment="1"/>
    <xf numFmtId="0" fontId="6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2" fillId="2" borderId="5" xfId="0" applyFont="1" applyFill="1" applyBorder="1" applyAlignment="1">
      <alignment horizontal="center"/>
    </xf>
    <xf numFmtId="3" fontId="5" fillId="2" borderId="5" xfId="0" applyNumberFormat="1" applyFont="1" applyFill="1" applyBorder="1"/>
    <xf numFmtId="3" fontId="5" fillId="2" borderId="6" xfId="0" applyNumberFormat="1" applyFont="1" applyFill="1" applyBorder="1"/>
    <xf numFmtId="0" fontId="5" fillId="0" borderId="5" xfId="0" applyFont="1" applyBorder="1"/>
    <xf numFmtId="0" fontId="0" fillId="0" borderId="5" xfId="0" applyBorder="1" applyAlignment="1"/>
    <xf numFmtId="0" fontId="5" fillId="2" borderId="5" xfId="0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0" fontId="2" fillId="3" borderId="7" xfId="0" applyFont="1" applyFill="1" applyBorder="1"/>
    <xf numFmtId="0" fontId="5" fillId="3" borderId="8" xfId="0" applyFont="1" applyFill="1" applyBorder="1"/>
    <xf numFmtId="0" fontId="2" fillId="3" borderId="8" xfId="0" applyFont="1" applyFill="1" applyBorder="1" applyAlignment="1">
      <alignment horizontal="center"/>
    </xf>
    <xf numFmtId="3" fontId="4" fillId="3" borderId="8" xfId="0" applyNumberFormat="1" applyFont="1" applyFill="1" applyBorder="1"/>
    <xf numFmtId="3" fontId="4" fillId="3" borderId="9" xfId="0" applyNumberFormat="1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3" fontId="2" fillId="0" borderId="1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2" fillId="0" borderId="5" xfId="0" applyFont="1" applyFill="1" applyBorder="1"/>
    <xf numFmtId="0" fontId="6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/>
    <xf numFmtId="0" fontId="3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0" fontId="6" fillId="0" borderId="5" xfId="0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0" fontId="2" fillId="0" borderId="5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8" xfId="0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right"/>
    </xf>
    <xf numFmtId="3" fontId="4" fillId="0" borderId="2" xfId="0" applyNumberFormat="1" applyFont="1" applyBorder="1"/>
    <xf numFmtId="3" fontId="4" fillId="0" borderId="3" xfId="0" applyNumberFormat="1" applyFont="1" applyBorder="1"/>
    <xf numFmtId="0" fontId="4" fillId="0" borderId="5" xfId="0" applyFont="1" applyBorder="1" applyAlignment="1">
      <alignment wrapText="1"/>
    </xf>
    <xf numFmtId="0" fontId="3" fillId="0" borderId="4" xfId="0" applyFont="1" applyBorder="1" applyAlignment="1"/>
    <xf numFmtId="49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1" fillId="0" borderId="5" xfId="0" applyFont="1" applyBorder="1"/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3" fontId="11" fillId="0" borderId="12" xfId="0" applyNumberFormat="1" applyFont="1" applyBorder="1"/>
    <xf numFmtId="3" fontId="11" fillId="0" borderId="13" xfId="0" applyNumberFormat="1" applyFont="1" applyBorder="1"/>
    <xf numFmtId="0" fontId="3" fillId="2" borderId="14" xfId="0" applyFont="1" applyFill="1" applyBorder="1" applyAlignment="1">
      <alignment horizontal="center"/>
    </xf>
    <xf numFmtId="0" fontId="4" fillId="2" borderId="15" xfId="0" applyFont="1" applyFill="1" applyBorder="1"/>
    <xf numFmtId="0" fontId="2" fillId="2" borderId="15" xfId="0" applyFont="1" applyFill="1" applyBorder="1"/>
    <xf numFmtId="3" fontId="4" fillId="2" borderId="15" xfId="0" applyNumberFormat="1" applyFont="1" applyFill="1" applyBorder="1"/>
    <xf numFmtId="3" fontId="4" fillId="2" borderId="16" xfId="0" applyNumberFormat="1" applyFont="1" applyFill="1" applyBorder="1"/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wrapText="1"/>
    </xf>
    <xf numFmtId="0" fontId="2" fillId="0" borderId="15" xfId="0" applyFont="1" applyBorder="1" applyAlignment="1">
      <alignment horizontal="right"/>
    </xf>
    <xf numFmtId="3" fontId="4" fillId="0" borderId="15" xfId="0" applyNumberFormat="1" applyFont="1" applyFill="1" applyBorder="1"/>
    <xf numFmtId="3" fontId="4" fillId="0" borderId="16" xfId="0" applyNumberFormat="1" applyFont="1" applyFill="1" applyBorder="1"/>
    <xf numFmtId="0" fontId="6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5" xfId="0" applyNumberFormat="1" applyFont="1" applyBorder="1" applyAlignment="1">
      <alignment horizontal="right"/>
    </xf>
    <xf numFmtId="0" fontId="1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center"/>
    </xf>
    <xf numFmtId="0" fontId="12" fillId="0" borderId="8" xfId="0" applyFont="1" applyBorder="1" applyAlignment="1">
      <alignment wrapText="1"/>
    </xf>
    <xf numFmtId="3" fontId="2" fillId="0" borderId="8" xfId="0" applyNumberFormat="1" applyFont="1" applyBorder="1" applyAlignment="1">
      <alignment horizontal="right"/>
    </xf>
    <xf numFmtId="3" fontId="5" fillId="0" borderId="8" xfId="0" applyNumberFormat="1" applyFont="1" applyBorder="1"/>
    <xf numFmtId="0" fontId="3" fillId="0" borderId="15" xfId="0" applyFont="1" applyBorder="1" applyAlignment="1">
      <alignment wrapText="1"/>
    </xf>
    <xf numFmtId="0" fontId="2" fillId="0" borderId="15" xfId="0" applyFont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0" fontId="11" fillId="0" borderId="2" xfId="0" applyFont="1" applyBorder="1"/>
    <xf numFmtId="3" fontId="4" fillId="0" borderId="2" xfId="0" applyNumberFormat="1" applyFont="1" applyFill="1" applyBorder="1"/>
    <xf numFmtId="3" fontId="4" fillId="0" borderId="3" xfId="0" applyNumberFormat="1" applyFont="1" applyFill="1" applyBorder="1"/>
    <xf numFmtId="3" fontId="11" fillId="0" borderId="5" xfId="0" applyNumberFormat="1" applyFont="1" applyFill="1" applyBorder="1"/>
    <xf numFmtId="3" fontId="11" fillId="0" borderId="6" xfId="0" applyNumberFormat="1" applyFont="1" applyFill="1" applyBorder="1"/>
    <xf numFmtId="0" fontId="11" fillId="2" borderId="5" xfId="0" applyFont="1" applyFill="1" applyBorder="1"/>
    <xf numFmtId="0" fontId="5" fillId="0" borderId="17" xfId="0" applyFont="1" applyBorder="1"/>
    <xf numFmtId="0" fontId="2" fillId="0" borderId="18" xfId="0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5" fillId="0" borderId="0" xfId="0" applyNumberFormat="1" applyFont="1"/>
    <xf numFmtId="0" fontId="5" fillId="0" borderId="0" xfId="0" applyFont="1"/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10" fillId="0" borderId="2" xfId="0" applyFont="1" applyBorder="1" applyAlignment="1"/>
    <xf numFmtId="0" fontId="14" fillId="0" borderId="2" xfId="0" applyFont="1" applyBorder="1" applyAlignment="1"/>
    <xf numFmtId="0" fontId="14" fillId="0" borderId="3" xfId="0" applyFont="1" applyBorder="1" applyAlignment="1"/>
    <xf numFmtId="0" fontId="6" fillId="0" borderId="7" xfId="0" applyFont="1" applyBorder="1"/>
    <xf numFmtId="0" fontId="4" fillId="0" borderId="8" xfId="0" applyFont="1" applyBorder="1"/>
    <xf numFmtId="0" fontId="6" fillId="0" borderId="8" xfId="0" applyFont="1" applyBorder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/>
    <xf numFmtId="0" fontId="6" fillId="0" borderId="2" xfId="0" applyFont="1" applyBorder="1"/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6" fillId="0" borderId="0" xfId="0" applyNumberFormat="1" applyFont="1"/>
    <xf numFmtId="3" fontId="3" fillId="0" borderId="5" xfId="0" applyNumberFormat="1" applyFont="1" applyBorder="1"/>
    <xf numFmtId="3" fontId="3" fillId="0" borderId="6" xfId="0" applyNumberFormat="1" applyFont="1" applyBorder="1"/>
    <xf numFmtId="0" fontId="6" fillId="0" borderId="11" xfId="0" applyFont="1" applyBorder="1" applyAlignment="1">
      <alignment horizontal="center"/>
    </xf>
    <xf numFmtId="0" fontId="3" fillId="0" borderId="12" xfId="0" applyFont="1" applyBorder="1"/>
    <xf numFmtId="0" fontId="6" fillId="0" borderId="12" xfId="0" applyFont="1" applyBorder="1"/>
    <xf numFmtId="3" fontId="6" fillId="0" borderId="12" xfId="0" applyNumberFormat="1" applyFont="1" applyBorder="1"/>
    <xf numFmtId="3" fontId="6" fillId="0" borderId="13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0" fontId="3" fillId="0" borderId="8" xfId="0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0" xfId="0" applyNumberFormat="1" applyFont="1"/>
    <xf numFmtId="0" fontId="7" fillId="0" borderId="0" xfId="0" applyFont="1"/>
    <xf numFmtId="0" fontId="17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4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4" xfId="0" applyBorder="1" applyAlignment="1">
      <alignment wrapText="1"/>
    </xf>
    <xf numFmtId="0" fontId="5" fillId="0" borderId="4" xfId="0" applyFont="1" applyBorder="1" applyAlignment="1">
      <alignment wrapText="1"/>
    </xf>
    <xf numFmtId="3" fontId="0" fillId="0" borderId="0" xfId="0" applyNumberFormat="1"/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wrapText="1"/>
    </xf>
    <xf numFmtId="3" fontId="5" fillId="0" borderId="8" xfId="0" applyNumberFormat="1" applyFont="1" applyBorder="1" applyAlignment="1"/>
    <xf numFmtId="3" fontId="5" fillId="0" borderId="9" xfId="0" applyNumberFormat="1" applyFont="1" applyBorder="1" applyAlignment="1"/>
    <xf numFmtId="0" fontId="18" fillId="0" borderId="0" xfId="0" applyFont="1" applyFill="1"/>
    <xf numFmtId="0" fontId="19" fillId="0" borderId="0" xfId="0" applyFont="1" applyFill="1" applyAlignment="1">
      <alignment horizontal="left" vertical="center"/>
    </xf>
    <xf numFmtId="0" fontId="19" fillId="0" borderId="0" xfId="0" applyFont="1" applyFill="1"/>
    <xf numFmtId="0" fontId="11" fillId="0" borderId="0" xfId="0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/>
    </xf>
    <xf numFmtId="14" fontId="22" fillId="0" borderId="2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2" fillId="0" borderId="5" xfId="0" applyFont="1" applyFill="1" applyBorder="1" applyAlignment="1">
      <alignment horizontal="center"/>
    </xf>
    <xf numFmtId="3" fontId="22" fillId="0" borderId="5" xfId="1" applyNumberFormat="1" applyFont="1" applyFill="1" applyBorder="1"/>
    <xf numFmtId="3" fontId="22" fillId="0" borderId="0" xfId="0" applyNumberFormat="1" applyFont="1" applyFill="1" applyBorder="1"/>
    <xf numFmtId="3" fontId="11" fillId="0" borderId="0" xfId="0" applyNumberFormat="1" applyFont="1" applyFill="1" applyBorder="1"/>
    <xf numFmtId="3" fontId="24" fillId="0" borderId="5" xfId="0" applyNumberFormat="1" applyFont="1" applyFill="1" applyBorder="1"/>
    <xf numFmtId="0" fontId="22" fillId="0" borderId="21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 vertical="center"/>
    </xf>
    <xf numFmtId="3" fontId="20" fillId="0" borderId="22" xfId="1" applyNumberFormat="1" applyFont="1" applyFill="1" applyBorder="1" applyAlignment="1">
      <alignment vertical="center"/>
    </xf>
    <xf numFmtId="3" fontId="20" fillId="0" borderId="23" xfId="1" applyNumberFormat="1" applyFont="1" applyFill="1" applyBorder="1" applyAlignment="1">
      <alignment vertical="center"/>
    </xf>
    <xf numFmtId="0" fontId="4" fillId="0" borderId="0" xfId="0" applyFont="1" applyFill="1"/>
    <xf numFmtId="3" fontId="11" fillId="0" borderId="0" xfId="0" applyNumberFormat="1" applyFont="1" applyFill="1"/>
    <xf numFmtId="0" fontId="20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1" fontId="11" fillId="0" borderId="0" xfId="0" applyNumberFormat="1" applyFont="1" applyFill="1"/>
    <xf numFmtId="0" fontId="22" fillId="0" borderId="12" xfId="0" applyFont="1" applyFill="1" applyBorder="1" applyAlignment="1">
      <alignment horizontal="center" wrapText="1"/>
    </xf>
    <xf numFmtId="0" fontId="11" fillId="0" borderId="20" xfId="0" applyFont="1" applyFill="1" applyBorder="1" applyAlignment="1">
      <alignment horizontal="center" wrapText="1"/>
    </xf>
    <xf numFmtId="0" fontId="22" fillId="0" borderId="0" xfId="0" applyFont="1" applyFill="1"/>
    <xf numFmtId="0" fontId="24" fillId="0" borderId="0" xfId="0" applyFont="1" applyFill="1" applyBorder="1"/>
    <xf numFmtId="3" fontId="22" fillId="0" borderId="0" xfId="1" applyNumberFormat="1" applyFont="1" applyFill="1" applyBorder="1"/>
    <xf numFmtId="0" fontId="2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</cellXfs>
  <cellStyles count="2">
    <cellStyle name="Comma_21.Aktivet Afatgjata Materiale  09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milenium%20BILANC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k fin5"/>
      <sheetName val="pash fin5"/>
      <sheetName val="Sheet1"/>
      <sheetName val="inventari"/>
      <sheetName val="AAM2014"/>
      <sheetName val="Pasq.KAP"/>
      <sheetName val="CASH FLOW"/>
      <sheetName val="PASH"/>
      <sheetName val="BK"/>
    </sheetNames>
    <sheetDataSet>
      <sheetData sheetId="0">
        <row r="4">
          <cell r="G4">
            <v>13200000</v>
          </cell>
        </row>
        <row r="5">
          <cell r="G5">
            <v>1320000</v>
          </cell>
        </row>
        <row r="6">
          <cell r="G6">
            <v>60164289</v>
          </cell>
        </row>
        <row r="7">
          <cell r="G7">
            <v>8610032.9000000004</v>
          </cell>
        </row>
        <row r="8">
          <cell r="G8">
            <v>88601307</v>
          </cell>
        </row>
        <row r="9">
          <cell r="G9">
            <v>172827903</v>
          </cell>
        </row>
        <row r="10">
          <cell r="G10">
            <v>9864448</v>
          </cell>
        </row>
        <row r="11">
          <cell r="G11">
            <v>221526</v>
          </cell>
        </row>
        <row r="12">
          <cell r="G12">
            <v>9501</v>
          </cell>
        </row>
        <row r="13">
          <cell r="G13">
            <v>26078496</v>
          </cell>
        </row>
        <row r="17">
          <cell r="E17">
            <v>196280</v>
          </cell>
        </row>
        <row r="18">
          <cell r="E18">
            <v>19302487</v>
          </cell>
        </row>
        <row r="19">
          <cell r="E19">
            <v>27484311</v>
          </cell>
        </row>
        <row r="20">
          <cell r="E20">
            <v>242069945</v>
          </cell>
        </row>
        <row r="21">
          <cell r="E21">
            <v>1748.9000000001397</v>
          </cell>
        </row>
        <row r="23">
          <cell r="E23">
            <v>438545</v>
          </cell>
        </row>
        <row r="24">
          <cell r="E24">
            <v>73881398</v>
          </cell>
        </row>
        <row r="26">
          <cell r="E26">
            <v>17522788.394700002</v>
          </cell>
        </row>
      </sheetData>
      <sheetData sheetId="1">
        <row r="4">
          <cell r="E4">
            <v>6440000</v>
          </cell>
        </row>
        <row r="5">
          <cell r="E5">
            <v>82732237</v>
          </cell>
        </row>
        <row r="9">
          <cell r="E9">
            <v>57645403</v>
          </cell>
        </row>
        <row r="11">
          <cell r="E11">
            <v>10082601</v>
          </cell>
        </row>
        <row r="17">
          <cell r="E17">
            <v>8951800</v>
          </cell>
        </row>
        <row r="18">
          <cell r="E18">
            <v>1499159</v>
          </cell>
        </row>
        <row r="19">
          <cell r="E19">
            <v>50000</v>
          </cell>
        </row>
        <row r="20">
          <cell r="E20">
            <v>805000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E6">
            <v>17522788.394700002</v>
          </cell>
        </row>
        <row r="93">
          <cell r="E93">
            <v>8610032.9000000004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workbookViewId="0">
      <selection activeCell="C22" sqref="C22"/>
    </sheetView>
  </sheetViews>
  <sheetFormatPr defaultRowHeight="13.2"/>
  <cols>
    <col min="1" max="1" width="4.21875" style="4" customWidth="1"/>
    <col min="2" max="2" width="7" style="4" customWidth="1"/>
    <col min="3" max="3" width="50.77734375" style="4" customWidth="1"/>
    <col min="4" max="4" width="7.44140625" style="5" customWidth="1"/>
    <col min="5" max="6" width="14.44140625" style="6" customWidth="1"/>
    <col min="7" max="16384" width="8.88671875" style="4"/>
  </cols>
  <sheetData>
    <row r="1" spans="1:6" ht="17.399999999999999">
      <c r="A1" s="1"/>
      <c r="B1" s="1"/>
      <c r="C1" s="2" t="s">
        <v>0</v>
      </c>
      <c r="D1" s="3" t="s">
        <v>1</v>
      </c>
      <c r="E1" s="3"/>
      <c r="F1" s="3"/>
    </row>
    <row r="2" spans="1:6" ht="13.8" thickBot="1"/>
    <row r="3" spans="1:6" ht="40.799999999999997" thickTop="1">
      <c r="B3" s="7" t="s">
        <v>2</v>
      </c>
      <c r="C3" s="8" t="s">
        <v>3</v>
      </c>
      <c r="D3" s="9" t="s">
        <v>4</v>
      </c>
      <c r="E3" s="10" t="s">
        <v>5</v>
      </c>
      <c r="F3" s="11" t="s">
        <v>6</v>
      </c>
    </row>
    <row r="4" spans="1:6" ht="17.399999999999999">
      <c r="B4" s="12"/>
      <c r="C4" s="13" t="s">
        <v>7</v>
      </c>
      <c r="D4" s="14"/>
      <c r="E4" s="15"/>
      <c r="F4" s="16"/>
    </row>
    <row r="5" spans="1:6" ht="15.6">
      <c r="B5" s="12" t="s">
        <v>8</v>
      </c>
      <c r="C5" s="17" t="s">
        <v>9</v>
      </c>
      <c r="D5" s="18" t="s">
        <v>10</v>
      </c>
      <c r="E5" s="19"/>
      <c r="F5" s="20"/>
    </row>
    <row r="6" spans="1:6" ht="15.6">
      <c r="B6" s="12">
        <v>1</v>
      </c>
      <c r="C6" s="21" t="s">
        <v>11</v>
      </c>
      <c r="D6" s="18" t="s">
        <v>12</v>
      </c>
      <c r="E6" s="22">
        <f>E7+E8</f>
        <v>17522788.394700002</v>
      </c>
      <c r="F6" s="23">
        <f>F7+F8</f>
        <v>360848</v>
      </c>
    </row>
    <row r="7" spans="1:6" ht="13.8">
      <c r="B7" s="12" t="s">
        <v>13</v>
      </c>
      <c r="C7" s="24" t="s">
        <v>14</v>
      </c>
      <c r="D7" s="18" t="s">
        <v>15</v>
      </c>
      <c r="E7" s="19">
        <f>'[1]bk fin5'!E26</f>
        <v>17522788.394700002</v>
      </c>
      <c r="F7" s="20">
        <v>360848</v>
      </c>
    </row>
    <row r="8" spans="1:6" ht="13.8">
      <c r="B8" s="12" t="s">
        <v>13</v>
      </c>
      <c r="C8" s="24" t="s">
        <v>16</v>
      </c>
      <c r="D8" s="18" t="s">
        <v>17</v>
      </c>
      <c r="E8" s="19">
        <v>0</v>
      </c>
      <c r="F8" s="20">
        <v>0</v>
      </c>
    </row>
    <row r="9" spans="1:6" ht="13.8">
      <c r="B9" s="12">
        <v>2</v>
      </c>
      <c r="C9" s="25" t="s">
        <v>18</v>
      </c>
      <c r="D9" s="18" t="s">
        <v>19</v>
      </c>
      <c r="E9" s="19"/>
      <c r="F9" s="20"/>
    </row>
    <row r="10" spans="1:6" ht="13.8">
      <c r="B10" s="12" t="s">
        <v>13</v>
      </c>
      <c r="C10" s="24" t="s">
        <v>20</v>
      </c>
      <c r="D10" s="18" t="s">
        <v>21</v>
      </c>
      <c r="E10" s="19">
        <v>0</v>
      </c>
      <c r="F10" s="20">
        <v>0</v>
      </c>
    </row>
    <row r="11" spans="1:6" ht="13.8">
      <c r="B11" s="12" t="s">
        <v>13</v>
      </c>
      <c r="C11" s="24" t="s">
        <v>22</v>
      </c>
      <c r="D11" s="18" t="s">
        <v>23</v>
      </c>
      <c r="E11" s="19">
        <v>0</v>
      </c>
      <c r="F11" s="20">
        <v>0</v>
      </c>
    </row>
    <row r="12" spans="1:6" ht="15.6">
      <c r="B12" s="12">
        <v>3</v>
      </c>
      <c r="C12" s="21" t="s">
        <v>24</v>
      </c>
      <c r="D12" s="18" t="s">
        <v>25</v>
      </c>
      <c r="E12" s="22">
        <f>E13+E14+E15+E16+E17+E18+E19</f>
        <v>242510238.90000001</v>
      </c>
      <c r="F12" s="23">
        <f>F13+F14+F15+F16+F17+F18+F19</f>
        <v>218554955</v>
      </c>
    </row>
    <row r="13" spans="1:6" ht="13.8">
      <c r="B13" s="12" t="s">
        <v>13</v>
      </c>
      <c r="C13" s="24" t="s">
        <v>26</v>
      </c>
      <c r="D13" s="18" t="s">
        <v>27</v>
      </c>
      <c r="E13" s="19">
        <f>'[1]bk fin5'!E20</f>
        <v>242069945</v>
      </c>
      <c r="F13" s="20">
        <v>203856261</v>
      </c>
    </row>
    <row r="14" spans="1:6" ht="13.8">
      <c r="B14" s="12" t="s">
        <v>13</v>
      </c>
      <c r="C14" s="24" t="s">
        <v>28</v>
      </c>
      <c r="D14" s="18" t="s">
        <v>29</v>
      </c>
      <c r="E14" s="19">
        <v>0</v>
      </c>
      <c r="F14" s="20">
        <v>13968000</v>
      </c>
    </row>
    <row r="15" spans="1:6" ht="13.8">
      <c r="B15" s="12" t="s">
        <v>13</v>
      </c>
      <c r="C15" s="24" t="s">
        <v>30</v>
      </c>
      <c r="D15" s="18" t="s">
        <v>31</v>
      </c>
      <c r="E15" s="19">
        <f>'[1]bk fin5'!E21</f>
        <v>1748.9000000001397</v>
      </c>
      <c r="F15" s="20">
        <v>730694</v>
      </c>
    </row>
    <row r="16" spans="1:6" ht="13.8">
      <c r="B16" s="12" t="s">
        <v>13</v>
      </c>
      <c r="C16" s="24" t="s">
        <v>32</v>
      </c>
      <c r="D16" s="18" t="s">
        <v>33</v>
      </c>
      <c r="E16" s="19">
        <f>'[1]bk fin5'!E23</f>
        <v>438545</v>
      </c>
      <c r="F16" s="20">
        <v>0</v>
      </c>
    </row>
    <row r="17" spans="2:6" ht="13.8">
      <c r="B17" s="12" t="s">
        <v>13</v>
      </c>
      <c r="C17" s="24" t="s">
        <v>34</v>
      </c>
      <c r="D17" s="18" t="s">
        <v>35</v>
      </c>
      <c r="E17" s="19">
        <v>0</v>
      </c>
      <c r="F17" s="20">
        <v>0</v>
      </c>
    </row>
    <row r="18" spans="2:6" ht="13.8">
      <c r="B18" s="12" t="s">
        <v>13</v>
      </c>
      <c r="C18" s="24" t="s">
        <v>36</v>
      </c>
      <c r="D18" s="18" t="s">
        <v>37</v>
      </c>
      <c r="E18" s="19">
        <v>0</v>
      </c>
      <c r="F18" s="20">
        <v>0</v>
      </c>
    </row>
    <row r="19" spans="2:6" ht="13.8">
      <c r="B19" s="12" t="s">
        <v>13</v>
      </c>
      <c r="C19" s="24" t="s">
        <v>38</v>
      </c>
      <c r="D19" s="18" t="s">
        <v>39</v>
      </c>
      <c r="E19" s="19">
        <v>0</v>
      </c>
      <c r="F19" s="20">
        <v>0</v>
      </c>
    </row>
    <row r="20" spans="2:6" ht="15.6">
      <c r="B20" s="12">
        <v>4</v>
      </c>
      <c r="C20" s="21" t="s">
        <v>40</v>
      </c>
      <c r="D20" s="18" t="s">
        <v>41</v>
      </c>
      <c r="E20" s="22">
        <f>E21+E22+E23+E24+E25</f>
        <v>46786798</v>
      </c>
      <c r="F20" s="23">
        <f>F21+F22+F23+F24+F25</f>
        <v>34401596</v>
      </c>
    </row>
    <row r="21" spans="2:6" ht="13.8">
      <c r="B21" s="12" t="s">
        <v>13</v>
      </c>
      <c r="C21" s="24" t="s">
        <v>42</v>
      </c>
      <c r="D21" s="18" t="s">
        <v>43</v>
      </c>
      <c r="E21" s="19">
        <f>'[1]bk fin5'!E18</f>
        <v>19302487</v>
      </c>
      <c r="F21" s="20">
        <v>6600889</v>
      </c>
    </row>
    <row r="22" spans="2:6" ht="13.8">
      <c r="B22" s="12" t="s">
        <v>13</v>
      </c>
      <c r="C22" s="24" t="s">
        <v>44</v>
      </c>
      <c r="D22" s="18" t="s">
        <v>45</v>
      </c>
      <c r="E22" s="19">
        <v>0</v>
      </c>
      <c r="F22" s="20">
        <v>0</v>
      </c>
    </row>
    <row r="23" spans="2:6" ht="13.8">
      <c r="B23" s="12" t="s">
        <v>13</v>
      </c>
      <c r="C23" s="24" t="s">
        <v>46</v>
      </c>
      <c r="D23" s="18" t="s">
        <v>47</v>
      </c>
      <c r="E23" s="19">
        <v>0</v>
      </c>
      <c r="F23" s="20">
        <v>0</v>
      </c>
    </row>
    <row r="24" spans="2:6" ht="13.8">
      <c r="B24" s="12" t="s">
        <v>13</v>
      </c>
      <c r="C24" s="24" t="s">
        <v>48</v>
      </c>
      <c r="D24" s="18" t="s">
        <v>49</v>
      </c>
      <c r="E24" s="19">
        <v>0</v>
      </c>
      <c r="F24" s="20">
        <v>0</v>
      </c>
    </row>
    <row r="25" spans="2:6" ht="13.8">
      <c r="B25" s="12" t="s">
        <v>13</v>
      </c>
      <c r="C25" s="24" t="s">
        <v>50</v>
      </c>
      <c r="D25" s="18" t="s">
        <v>51</v>
      </c>
      <c r="E25" s="19">
        <f>'[1]bk fin5'!E19</f>
        <v>27484311</v>
      </c>
      <c r="F25" s="20">
        <v>27800707</v>
      </c>
    </row>
    <row r="26" spans="2:6" ht="13.8">
      <c r="B26" s="26">
        <v>5</v>
      </c>
      <c r="C26" s="25" t="s">
        <v>52</v>
      </c>
      <c r="D26" s="18" t="s">
        <v>53</v>
      </c>
      <c r="E26" s="19">
        <v>0</v>
      </c>
      <c r="F26" s="20">
        <v>0</v>
      </c>
    </row>
    <row r="27" spans="2:6" ht="13.8">
      <c r="B27" s="12">
        <v>6</v>
      </c>
      <c r="C27" s="25" t="s">
        <v>54</v>
      </c>
      <c r="D27" s="18" t="s">
        <v>55</v>
      </c>
      <c r="E27" s="19">
        <v>0</v>
      </c>
      <c r="F27" s="20">
        <v>0</v>
      </c>
    </row>
    <row r="28" spans="2:6" ht="15.6">
      <c r="B28" s="12">
        <v>7</v>
      </c>
      <c r="C28" s="27" t="s">
        <v>56</v>
      </c>
      <c r="D28" s="18" t="s">
        <v>57</v>
      </c>
      <c r="E28" s="22">
        <f>'[1]bk fin5'!E24</f>
        <v>73881398</v>
      </c>
      <c r="F28" s="23">
        <v>73794673</v>
      </c>
    </row>
    <row r="29" spans="2:6" ht="13.8">
      <c r="B29" s="28"/>
      <c r="C29" s="29" t="s">
        <v>58</v>
      </c>
      <c r="D29" s="30" t="s">
        <v>59</v>
      </c>
      <c r="E29" s="31">
        <f>E6+E9+E12+E20+E26+E27+E28</f>
        <v>380701223.29470003</v>
      </c>
      <c r="F29" s="32">
        <f>F6+F9+F12+F20+F26+F27+F28</f>
        <v>327112072</v>
      </c>
    </row>
    <row r="30" spans="2:6" ht="13.8">
      <c r="B30" s="12" t="s">
        <v>60</v>
      </c>
      <c r="C30" s="27" t="s">
        <v>61</v>
      </c>
      <c r="D30" s="18" t="s">
        <v>62</v>
      </c>
      <c r="E30" s="19"/>
      <c r="F30" s="20"/>
    </row>
    <row r="31" spans="2:6" ht="15.6">
      <c r="B31" s="12">
        <v>1</v>
      </c>
      <c r="C31" s="33" t="s">
        <v>63</v>
      </c>
      <c r="D31" s="18" t="s">
        <v>64</v>
      </c>
      <c r="E31" s="22">
        <f>E32+E33+E34+E35</f>
        <v>0</v>
      </c>
      <c r="F31" s="23">
        <f>F32+F33+F34+F35</f>
        <v>0</v>
      </c>
    </row>
    <row r="32" spans="2:6" ht="13.8">
      <c r="B32" s="12" t="s">
        <v>13</v>
      </c>
      <c r="C32" s="24" t="s">
        <v>65</v>
      </c>
      <c r="D32" s="18" t="s">
        <v>66</v>
      </c>
      <c r="E32" s="19">
        <v>0</v>
      </c>
      <c r="F32" s="20">
        <v>0</v>
      </c>
    </row>
    <row r="33" spans="2:6" ht="13.8">
      <c r="B33" s="12" t="s">
        <v>13</v>
      </c>
      <c r="C33" s="24" t="s">
        <v>67</v>
      </c>
      <c r="D33" s="18" t="s">
        <v>68</v>
      </c>
      <c r="E33" s="19">
        <v>0</v>
      </c>
      <c r="F33" s="20">
        <v>0</v>
      </c>
    </row>
    <row r="34" spans="2:6" ht="13.8">
      <c r="B34" s="12" t="s">
        <v>13</v>
      </c>
      <c r="C34" s="24" t="s">
        <v>69</v>
      </c>
      <c r="D34" s="18" t="s">
        <v>70</v>
      </c>
      <c r="E34" s="19">
        <v>0</v>
      </c>
      <c r="F34" s="20">
        <v>0</v>
      </c>
    </row>
    <row r="35" spans="2:6" ht="13.8">
      <c r="B35" s="12" t="s">
        <v>13</v>
      </c>
      <c r="C35" s="24" t="s">
        <v>71</v>
      </c>
      <c r="D35" s="18" t="s">
        <v>72</v>
      </c>
      <c r="E35" s="19">
        <v>0</v>
      </c>
      <c r="F35" s="20">
        <v>0</v>
      </c>
    </row>
    <row r="36" spans="2:6" ht="15.6">
      <c r="B36" s="12">
        <v>2</v>
      </c>
      <c r="C36" s="27" t="s">
        <v>73</v>
      </c>
      <c r="D36" s="18" t="s">
        <v>74</v>
      </c>
      <c r="E36" s="22">
        <f>E37+E38+E39+E40</f>
        <v>196280</v>
      </c>
      <c r="F36" s="23">
        <f>F37+F38+F39+F40</f>
        <v>0</v>
      </c>
    </row>
    <row r="37" spans="2:6" ht="13.8">
      <c r="B37" s="12" t="s">
        <v>13</v>
      </c>
      <c r="C37" s="24" t="s">
        <v>75</v>
      </c>
      <c r="D37" s="18" t="s">
        <v>76</v>
      </c>
      <c r="E37" s="19">
        <v>0</v>
      </c>
      <c r="F37" s="20">
        <v>0</v>
      </c>
    </row>
    <row r="38" spans="2:6" ht="13.8">
      <c r="B38" s="12" t="s">
        <v>13</v>
      </c>
      <c r="C38" s="24" t="s">
        <v>77</v>
      </c>
      <c r="D38" s="18" t="s">
        <v>78</v>
      </c>
      <c r="E38" s="19">
        <v>0</v>
      </c>
      <c r="F38" s="20">
        <v>0</v>
      </c>
    </row>
    <row r="39" spans="2:6" ht="13.8">
      <c r="B39" s="12" t="s">
        <v>13</v>
      </c>
      <c r="C39" s="24" t="s">
        <v>79</v>
      </c>
      <c r="D39" s="18" t="s">
        <v>80</v>
      </c>
      <c r="E39" s="19">
        <f>'[1]bk fin5'!E17</f>
        <v>196280</v>
      </c>
      <c r="F39" s="20">
        <v>0</v>
      </c>
    </row>
    <row r="40" spans="2:6" ht="13.8">
      <c r="B40" s="12" t="s">
        <v>13</v>
      </c>
      <c r="C40" s="24" t="s">
        <v>81</v>
      </c>
      <c r="D40" s="18" t="s">
        <v>82</v>
      </c>
      <c r="E40" s="19">
        <v>0</v>
      </c>
      <c r="F40" s="20">
        <v>0</v>
      </c>
    </row>
    <row r="41" spans="2:6" ht="13.8">
      <c r="B41" s="12">
        <v>3</v>
      </c>
      <c r="C41" s="25" t="s">
        <v>83</v>
      </c>
      <c r="D41" s="18" t="s">
        <v>84</v>
      </c>
      <c r="E41" s="19"/>
      <c r="F41" s="20"/>
    </row>
    <row r="42" spans="2:6" ht="14.4">
      <c r="B42" s="12">
        <v>4</v>
      </c>
      <c r="C42" s="34" t="s">
        <v>85</v>
      </c>
      <c r="D42" s="18" t="s">
        <v>86</v>
      </c>
      <c r="E42" s="19">
        <v>0</v>
      </c>
      <c r="F42" s="20">
        <f>F43+F44+F45</f>
        <v>0</v>
      </c>
    </row>
    <row r="43" spans="2:6" ht="13.8">
      <c r="B43" s="12" t="s">
        <v>13</v>
      </c>
      <c r="C43" s="24" t="s">
        <v>87</v>
      </c>
      <c r="D43" s="18" t="s">
        <v>88</v>
      </c>
      <c r="E43" s="19">
        <v>0</v>
      </c>
      <c r="F43" s="20">
        <v>0</v>
      </c>
    </row>
    <row r="44" spans="2:6" ht="13.8">
      <c r="B44" s="12" t="s">
        <v>13</v>
      </c>
      <c r="C44" s="24" t="s">
        <v>89</v>
      </c>
      <c r="D44" s="18" t="s">
        <v>90</v>
      </c>
      <c r="E44" s="19">
        <v>0</v>
      </c>
      <c r="F44" s="20">
        <v>0</v>
      </c>
    </row>
    <row r="45" spans="2:6" ht="13.8">
      <c r="B45" s="12" t="s">
        <v>13</v>
      </c>
      <c r="C45" s="24" t="s">
        <v>91</v>
      </c>
      <c r="D45" s="18" t="s">
        <v>92</v>
      </c>
      <c r="E45" s="19">
        <v>0</v>
      </c>
      <c r="F45" s="20">
        <v>0</v>
      </c>
    </row>
    <row r="46" spans="2:6" ht="13.8">
      <c r="B46" s="12">
        <v>5</v>
      </c>
      <c r="C46" s="25" t="s">
        <v>93</v>
      </c>
      <c r="D46" s="18" t="s">
        <v>94</v>
      </c>
      <c r="E46" s="19">
        <v>0</v>
      </c>
      <c r="F46" s="20">
        <v>0</v>
      </c>
    </row>
    <row r="47" spans="2:6" ht="13.8">
      <c r="B47" s="12">
        <v>6</v>
      </c>
      <c r="C47" s="25" t="s">
        <v>95</v>
      </c>
      <c r="D47" s="18" t="s">
        <v>96</v>
      </c>
      <c r="E47" s="19">
        <v>0</v>
      </c>
      <c r="F47" s="20">
        <v>0</v>
      </c>
    </row>
    <row r="48" spans="2:6" ht="13.8">
      <c r="B48" s="28"/>
      <c r="C48" s="35" t="s">
        <v>97</v>
      </c>
      <c r="D48" s="30" t="s">
        <v>98</v>
      </c>
      <c r="E48" s="36">
        <f>E31+E36+E41+E42+E46+E47</f>
        <v>196280</v>
      </c>
      <c r="F48" s="37">
        <f>F31+F36+F41+F42+F46+F47</f>
        <v>0</v>
      </c>
    </row>
    <row r="49" spans="2:6" ht="16.2" thickBot="1">
      <c r="B49" s="38"/>
      <c r="C49" s="39" t="s">
        <v>99</v>
      </c>
      <c r="D49" s="40"/>
      <c r="E49" s="41">
        <f>E29+E48</f>
        <v>380897503.29470003</v>
      </c>
      <c r="F49" s="42">
        <f>F29+F48</f>
        <v>327112072</v>
      </c>
    </row>
    <row r="50" spans="2:6" ht="16.2" thickTop="1">
      <c r="B50" s="43"/>
      <c r="C50" s="44"/>
      <c r="D50" s="45"/>
      <c r="E50" s="46"/>
      <c r="F50" s="46"/>
    </row>
    <row r="51" spans="2:6" ht="13.8" thickBot="1">
      <c r="B51" s="47"/>
      <c r="C51" s="47"/>
      <c r="D51" s="48"/>
      <c r="E51" s="49"/>
      <c r="F51" s="49"/>
    </row>
    <row r="52" spans="2:6" ht="40.799999999999997" thickTop="1">
      <c r="B52" s="50" t="s">
        <v>100</v>
      </c>
      <c r="C52" s="51"/>
      <c r="D52" s="9" t="s">
        <v>4</v>
      </c>
      <c r="E52" s="10" t="s">
        <v>5</v>
      </c>
      <c r="F52" s="11" t="s">
        <v>6</v>
      </c>
    </row>
    <row r="53" spans="2:6" ht="15.6">
      <c r="B53" s="12" t="s">
        <v>101</v>
      </c>
      <c r="C53" s="52" t="s">
        <v>102</v>
      </c>
      <c r="D53" s="18">
        <v>45</v>
      </c>
      <c r="E53" s="19"/>
      <c r="F53" s="20"/>
    </row>
    <row r="54" spans="2:6" ht="13.8">
      <c r="B54" s="12">
        <v>1</v>
      </c>
      <c r="C54" s="33" t="s">
        <v>20</v>
      </c>
      <c r="D54" s="18">
        <v>46</v>
      </c>
      <c r="E54" s="19">
        <v>0</v>
      </c>
      <c r="F54" s="20">
        <v>0</v>
      </c>
    </row>
    <row r="55" spans="2:6" ht="15.6">
      <c r="B55" s="12">
        <v>2</v>
      </c>
      <c r="C55" s="33" t="s">
        <v>103</v>
      </c>
      <c r="D55" s="18">
        <v>47</v>
      </c>
      <c r="E55" s="22">
        <f>E56+E57+E58</f>
        <v>0</v>
      </c>
      <c r="F55" s="23">
        <f>F56+F57+F58</f>
        <v>0</v>
      </c>
    </row>
    <row r="56" spans="2:6" ht="13.8">
      <c r="B56" s="12" t="s">
        <v>13</v>
      </c>
      <c r="C56" s="24" t="s">
        <v>104</v>
      </c>
      <c r="D56" s="18">
        <v>48</v>
      </c>
      <c r="E56" s="19">
        <v>0</v>
      </c>
      <c r="F56" s="20">
        <v>0</v>
      </c>
    </row>
    <row r="57" spans="2:6" ht="13.8">
      <c r="B57" s="12" t="s">
        <v>13</v>
      </c>
      <c r="C57" s="24" t="s">
        <v>105</v>
      </c>
      <c r="D57" s="18">
        <v>49</v>
      </c>
      <c r="E57" s="19">
        <v>0</v>
      </c>
      <c r="F57" s="20">
        <v>0</v>
      </c>
    </row>
    <row r="58" spans="2:6" ht="13.8">
      <c r="B58" s="12" t="s">
        <v>13</v>
      </c>
      <c r="C58" s="24" t="s">
        <v>106</v>
      </c>
      <c r="D58" s="18">
        <v>50</v>
      </c>
      <c r="E58" s="19">
        <v>0</v>
      </c>
      <c r="F58" s="20">
        <v>0</v>
      </c>
    </row>
    <row r="59" spans="2:6" ht="13.8">
      <c r="B59" s="53"/>
      <c r="C59" s="24"/>
      <c r="D59" s="18">
        <v>51</v>
      </c>
      <c r="E59" s="19"/>
      <c r="F59" s="20"/>
    </row>
    <row r="60" spans="2:6" ht="15.6">
      <c r="B60" s="12">
        <v>3</v>
      </c>
      <c r="C60" s="17" t="s">
        <v>107</v>
      </c>
      <c r="D60" s="18">
        <v>52</v>
      </c>
      <c r="E60" s="22">
        <f>E61+E62+E63+E64+E65+E66+E67+E68+E69+E70</f>
        <v>271524685</v>
      </c>
      <c r="F60" s="23">
        <f>F61+F62+F63+F64+F65+F66+F67+F68+F69+F70</f>
        <v>252427783</v>
      </c>
    </row>
    <row r="61" spans="2:6" ht="13.8">
      <c r="B61" s="12" t="s">
        <v>13</v>
      </c>
      <c r="C61" s="54" t="s">
        <v>108</v>
      </c>
      <c r="D61" s="18">
        <v>53</v>
      </c>
      <c r="E61" s="19">
        <f>'[1]bk fin5'!G8</f>
        <v>88601307</v>
      </c>
      <c r="F61" s="20">
        <v>54791807</v>
      </c>
    </row>
    <row r="62" spans="2:6" ht="13.8">
      <c r="B62" s="12" t="s">
        <v>13</v>
      </c>
      <c r="C62" s="24" t="s">
        <v>109</v>
      </c>
      <c r="D62" s="18">
        <v>54</v>
      </c>
      <c r="E62" s="19">
        <f>'[1]bk fin5'!G10</f>
        <v>9864448</v>
      </c>
      <c r="F62" s="20">
        <v>6379496</v>
      </c>
    </row>
    <row r="63" spans="2:6" ht="13.8">
      <c r="B63" s="12" t="s">
        <v>13</v>
      </c>
      <c r="C63" s="24" t="s">
        <v>110</v>
      </c>
      <c r="D63" s="18">
        <v>55</v>
      </c>
      <c r="E63" s="19">
        <f>'[1]bk fin5'!G11</f>
        <v>221526</v>
      </c>
      <c r="F63" s="20">
        <v>198090</v>
      </c>
    </row>
    <row r="64" spans="2:6" ht="13.8">
      <c r="B64" s="12" t="s">
        <v>13</v>
      </c>
      <c r="C64" s="24" t="s">
        <v>111</v>
      </c>
      <c r="D64" s="18">
        <v>56</v>
      </c>
      <c r="E64" s="19">
        <f>'[1]bk fin5'!G12</f>
        <v>9501</v>
      </c>
      <c r="F64" s="20">
        <v>21300</v>
      </c>
    </row>
    <row r="65" spans="2:6" ht="13.8">
      <c r="B65" s="12" t="s">
        <v>13</v>
      </c>
      <c r="C65" s="24" t="s">
        <v>112</v>
      </c>
      <c r="D65" s="18">
        <v>57</v>
      </c>
      <c r="E65" s="19">
        <v>0</v>
      </c>
      <c r="F65" s="20">
        <v>0</v>
      </c>
    </row>
    <row r="66" spans="2:6" ht="13.8">
      <c r="B66" s="12" t="s">
        <v>13</v>
      </c>
      <c r="C66" s="24" t="s">
        <v>113</v>
      </c>
      <c r="D66" s="18">
        <v>58</v>
      </c>
      <c r="E66" s="19">
        <v>0</v>
      </c>
      <c r="F66" s="20">
        <v>675254</v>
      </c>
    </row>
    <row r="67" spans="2:6" ht="13.8">
      <c r="B67" s="12" t="s">
        <v>13</v>
      </c>
      <c r="C67" s="24" t="s">
        <v>114</v>
      </c>
      <c r="D67" s="18">
        <v>59</v>
      </c>
      <c r="E67" s="19">
        <v>0</v>
      </c>
      <c r="F67" s="20">
        <v>0</v>
      </c>
    </row>
    <row r="68" spans="2:6" ht="13.8">
      <c r="B68" s="12" t="s">
        <v>13</v>
      </c>
      <c r="C68" s="24" t="s">
        <v>115</v>
      </c>
      <c r="D68" s="18">
        <v>60</v>
      </c>
      <c r="E68" s="19">
        <v>0</v>
      </c>
      <c r="F68" s="20">
        <v>0</v>
      </c>
    </row>
    <row r="69" spans="2:6" ht="13.8">
      <c r="B69" s="12" t="s">
        <v>13</v>
      </c>
      <c r="C69" s="24" t="s">
        <v>116</v>
      </c>
      <c r="D69" s="18">
        <v>61</v>
      </c>
      <c r="E69" s="19">
        <f>'[1]bk fin5'!G9</f>
        <v>172827903</v>
      </c>
      <c r="F69" s="20">
        <v>190361836</v>
      </c>
    </row>
    <row r="70" spans="2:6" ht="13.8">
      <c r="B70" s="12" t="s">
        <v>13</v>
      </c>
      <c r="C70" s="24" t="s">
        <v>117</v>
      </c>
      <c r="D70" s="18">
        <v>62</v>
      </c>
      <c r="E70" s="19">
        <v>0</v>
      </c>
      <c r="F70" s="20">
        <v>0</v>
      </c>
    </row>
    <row r="71" spans="2:6" ht="13.8">
      <c r="B71" s="12">
        <v>4</v>
      </c>
      <c r="C71" s="33" t="s">
        <v>118</v>
      </c>
      <c r="D71" s="18">
        <v>63</v>
      </c>
      <c r="E71" s="19">
        <v>0</v>
      </c>
      <c r="F71" s="20">
        <v>0</v>
      </c>
    </row>
    <row r="72" spans="2:6" ht="13.8">
      <c r="B72" s="12">
        <v>5</v>
      </c>
      <c r="C72" s="25" t="s">
        <v>119</v>
      </c>
      <c r="D72" s="18">
        <v>64</v>
      </c>
      <c r="E72" s="19">
        <v>0</v>
      </c>
      <c r="F72" s="20">
        <v>0</v>
      </c>
    </row>
    <row r="73" spans="2:6" ht="13.8">
      <c r="B73" s="55"/>
      <c r="C73" s="24"/>
      <c r="D73" s="18">
        <v>65</v>
      </c>
      <c r="E73" s="19">
        <v>0</v>
      </c>
      <c r="F73" s="20">
        <v>0</v>
      </c>
    </row>
    <row r="74" spans="2:6" ht="15.6">
      <c r="B74" s="56"/>
      <c r="C74" s="57" t="s">
        <v>120</v>
      </c>
      <c r="D74" s="30">
        <v>66</v>
      </c>
      <c r="E74" s="31">
        <f>E54+E55+E60+E71+E72</f>
        <v>271524685</v>
      </c>
      <c r="F74" s="32">
        <f>F54+F55+F60+F71+F72</f>
        <v>252427783</v>
      </c>
    </row>
    <row r="75" spans="2:6" ht="15.6">
      <c r="B75" s="12" t="s">
        <v>121</v>
      </c>
      <c r="C75" s="52" t="s">
        <v>122</v>
      </c>
      <c r="D75" s="18">
        <v>67</v>
      </c>
      <c r="E75" s="19"/>
      <c r="F75" s="20"/>
    </row>
    <row r="76" spans="2:6" ht="15.6">
      <c r="B76" s="12">
        <v>1</v>
      </c>
      <c r="C76" s="33" t="s">
        <v>123</v>
      </c>
      <c r="D76" s="18">
        <v>68</v>
      </c>
      <c r="E76" s="22">
        <f>E77+E78</f>
        <v>26078496</v>
      </c>
      <c r="F76" s="23">
        <f>F77+F78</f>
        <v>0</v>
      </c>
    </row>
    <row r="77" spans="2:6" ht="13.8">
      <c r="B77" s="12" t="s">
        <v>13</v>
      </c>
      <c r="C77" s="24" t="s">
        <v>124</v>
      </c>
      <c r="D77" s="18">
        <v>69</v>
      </c>
      <c r="E77" s="19">
        <f>'[1]bk fin5'!G13</f>
        <v>26078496</v>
      </c>
      <c r="F77" s="20">
        <v>0</v>
      </c>
    </row>
    <row r="78" spans="2:6" ht="13.8">
      <c r="B78" s="12" t="s">
        <v>13</v>
      </c>
      <c r="C78" s="24" t="s">
        <v>125</v>
      </c>
      <c r="D78" s="18">
        <v>70</v>
      </c>
      <c r="E78" s="19">
        <v>0</v>
      </c>
      <c r="F78" s="20">
        <v>0</v>
      </c>
    </row>
    <row r="79" spans="2:6" ht="13.8">
      <c r="B79" s="12">
        <v>2</v>
      </c>
      <c r="C79" s="25" t="s">
        <v>126</v>
      </c>
      <c r="D79" s="18">
        <v>71</v>
      </c>
      <c r="E79" s="19">
        <v>0</v>
      </c>
      <c r="F79" s="20">
        <v>0</v>
      </c>
    </row>
    <row r="80" spans="2:6" ht="13.8">
      <c r="B80" s="12">
        <v>3</v>
      </c>
      <c r="C80" s="25" t="s">
        <v>127</v>
      </c>
      <c r="D80" s="18">
        <v>72</v>
      </c>
      <c r="E80" s="19">
        <v>0</v>
      </c>
      <c r="F80" s="20">
        <v>0</v>
      </c>
    </row>
    <row r="81" spans="2:7" ht="13.8">
      <c r="B81" s="12">
        <v>4</v>
      </c>
      <c r="C81" s="25" t="s">
        <v>128</v>
      </c>
      <c r="D81" s="18">
        <v>73</v>
      </c>
      <c r="E81" s="19">
        <v>0</v>
      </c>
      <c r="F81" s="20">
        <v>0</v>
      </c>
    </row>
    <row r="82" spans="2:7" ht="15.6">
      <c r="B82" s="28"/>
      <c r="C82" s="58" t="s">
        <v>129</v>
      </c>
      <c r="D82" s="30">
        <v>74</v>
      </c>
      <c r="E82" s="31">
        <f>E76+E79+E80+E81</f>
        <v>26078496</v>
      </c>
      <c r="F82" s="32">
        <f>F76+F79+F80+F81</f>
        <v>0</v>
      </c>
    </row>
    <row r="83" spans="2:7" ht="15.6">
      <c r="B83" s="12" t="s">
        <v>130</v>
      </c>
      <c r="C83" s="17" t="s">
        <v>131</v>
      </c>
      <c r="D83" s="18">
        <v>75</v>
      </c>
      <c r="E83" s="22">
        <f>E84+E85+E86+E87+E88+E89+E90+E91+E92+E93</f>
        <v>83294321.900000006</v>
      </c>
      <c r="F83" s="23">
        <f>F84+F85+F86+F87+F88+F89+F90+F91+F92+F93</f>
        <v>74684289</v>
      </c>
    </row>
    <row r="84" spans="2:7" ht="13.8">
      <c r="B84" s="12">
        <v>1</v>
      </c>
      <c r="C84" s="24" t="s">
        <v>132</v>
      </c>
      <c r="D84" s="18">
        <v>76</v>
      </c>
      <c r="E84" s="19">
        <v>0</v>
      </c>
      <c r="F84" s="20">
        <v>0</v>
      </c>
    </row>
    <row r="85" spans="2:7" ht="13.8">
      <c r="B85" s="12">
        <v>2</v>
      </c>
      <c r="C85" s="24" t="s">
        <v>133</v>
      </c>
      <c r="D85" s="18">
        <v>77</v>
      </c>
      <c r="E85" s="19">
        <f>'[1]bk fin5'!G4</f>
        <v>13200000</v>
      </c>
      <c r="F85" s="20">
        <v>13200000</v>
      </c>
    </row>
    <row r="86" spans="2:7" ht="13.8">
      <c r="B86" s="12">
        <v>3</v>
      </c>
      <c r="C86" s="24" t="s">
        <v>134</v>
      </c>
      <c r="D86" s="18">
        <v>78</v>
      </c>
      <c r="E86" s="19">
        <v>0</v>
      </c>
      <c r="F86" s="20">
        <v>0</v>
      </c>
    </row>
    <row r="87" spans="2:7" ht="13.8">
      <c r="B87" s="12">
        <v>4</v>
      </c>
      <c r="C87" s="24" t="s">
        <v>135</v>
      </c>
      <c r="D87" s="18">
        <v>79</v>
      </c>
      <c r="E87" s="19">
        <v>0</v>
      </c>
      <c r="F87" s="20">
        <v>0</v>
      </c>
    </row>
    <row r="88" spans="2:7" ht="13.8">
      <c r="B88" s="12">
        <v>5</v>
      </c>
      <c r="C88" s="24" t="s">
        <v>136</v>
      </c>
      <c r="D88" s="18">
        <v>80</v>
      </c>
      <c r="E88" s="19">
        <v>0</v>
      </c>
      <c r="F88" s="20">
        <v>0</v>
      </c>
    </row>
    <row r="89" spans="2:7" ht="13.8">
      <c r="B89" s="12">
        <v>6</v>
      </c>
      <c r="C89" s="24" t="s">
        <v>137</v>
      </c>
      <c r="D89" s="18">
        <v>81</v>
      </c>
      <c r="E89" s="19">
        <v>0</v>
      </c>
      <c r="F89" s="20">
        <v>0</v>
      </c>
    </row>
    <row r="90" spans="2:7" ht="13.8">
      <c r="B90" s="12">
        <v>7</v>
      </c>
      <c r="C90" s="24" t="s">
        <v>138</v>
      </c>
      <c r="D90" s="18">
        <v>82</v>
      </c>
      <c r="E90" s="19">
        <f>'[1]bk fin5'!G5</f>
        <v>1320000</v>
      </c>
      <c r="F90" s="20">
        <v>1320000</v>
      </c>
    </row>
    <row r="91" spans="2:7" ht="13.8">
      <c r="B91" s="12">
        <v>8</v>
      </c>
      <c r="C91" s="24" t="s">
        <v>139</v>
      </c>
      <c r="D91" s="18">
        <v>83</v>
      </c>
      <c r="E91" s="19">
        <f>'[1]bk fin5'!G6</f>
        <v>60164289</v>
      </c>
      <c r="F91" s="20">
        <v>55368519</v>
      </c>
    </row>
    <row r="92" spans="2:7" ht="13.8">
      <c r="B92" s="12">
        <v>9</v>
      </c>
      <c r="C92" s="24" t="s">
        <v>140</v>
      </c>
      <c r="D92" s="18">
        <v>84</v>
      </c>
      <c r="E92" s="19">
        <v>0</v>
      </c>
      <c r="F92" s="20">
        <v>0</v>
      </c>
    </row>
    <row r="93" spans="2:7" ht="13.8">
      <c r="B93" s="12">
        <v>10</v>
      </c>
      <c r="C93" s="24" t="s">
        <v>141</v>
      </c>
      <c r="D93" s="18">
        <v>85</v>
      </c>
      <c r="E93" s="19">
        <f>'[1]bk fin5'!G7</f>
        <v>8610032.9000000004</v>
      </c>
      <c r="F93" s="20">
        <v>4795770</v>
      </c>
    </row>
    <row r="94" spans="2:7" ht="16.2" thickBot="1">
      <c r="B94" s="59"/>
      <c r="C94" s="60" t="s">
        <v>142</v>
      </c>
      <c r="D94" s="40"/>
      <c r="E94" s="41">
        <f>E74+E82+E83</f>
        <v>380897502.89999998</v>
      </c>
      <c r="F94" s="42">
        <f>F74+F82+F83</f>
        <v>327112072</v>
      </c>
      <c r="G94"/>
    </row>
    <row r="95" spans="2:7" ht="13.8" thickTop="1">
      <c r="B95" s="61"/>
    </row>
  </sheetData>
  <mergeCells count="2">
    <mergeCell ref="D1:F1"/>
    <mergeCell ref="B52:C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I25" sqref="I25"/>
    </sheetView>
  </sheetViews>
  <sheetFormatPr defaultRowHeight="13.2"/>
  <cols>
    <col min="1" max="1" width="5.44140625" style="4" customWidth="1"/>
    <col min="2" max="2" width="52.77734375" style="4" customWidth="1"/>
    <col min="3" max="3" width="8.88671875" style="4"/>
    <col min="4" max="4" width="16.44140625" style="6" customWidth="1"/>
    <col min="5" max="5" width="17.6640625" style="6" customWidth="1"/>
    <col min="6" max="6" width="8.88671875" style="6"/>
    <col min="7" max="16384" width="8.88671875" style="4"/>
  </cols>
  <sheetData>
    <row r="1" spans="1:5" ht="20.399999999999999">
      <c r="A1" s="62" t="s">
        <v>0</v>
      </c>
      <c r="B1" s="62"/>
      <c r="C1" s="62"/>
      <c r="D1" s="62"/>
      <c r="E1" s="62"/>
    </row>
    <row r="2" spans="1:5" ht="18">
      <c r="A2" s="63" t="s">
        <v>143</v>
      </c>
      <c r="B2" s="63"/>
      <c r="C2" s="63"/>
      <c r="D2" s="63"/>
      <c r="E2" s="63"/>
    </row>
    <row r="3" spans="1:5" ht="13.8" thickBot="1">
      <c r="A3" s="64" t="s">
        <v>144</v>
      </c>
      <c r="B3" s="64"/>
      <c r="C3" s="64"/>
      <c r="D3" s="64"/>
      <c r="E3" s="64"/>
    </row>
    <row r="4" spans="1:5" ht="40.799999999999997" thickTop="1">
      <c r="A4" s="65" t="s">
        <v>2</v>
      </c>
      <c r="B4" s="8" t="s">
        <v>145</v>
      </c>
      <c r="C4" s="66" t="s">
        <v>146</v>
      </c>
      <c r="D4" s="10" t="s">
        <v>147</v>
      </c>
      <c r="E4" s="11" t="s">
        <v>6</v>
      </c>
    </row>
    <row r="5" spans="1:5" ht="22.95" customHeight="1">
      <c r="A5" s="56" t="s">
        <v>10</v>
      </c>
      <c r="B5" s="58" t="s">
        <v>148</v>
      </c>
      <c r="C5" s="36">
        <v>701704</v>
      </c>
      <c r="D5" s="67">
        <f>SUM(D6:D7)</f>
        <v>89172237</v>
      </c>
      <c r="E5" s="68">
        <f>SUM(E6:E7)</f>
        <v>21991855</v>
      </c>
    </row>
    <row r="6" spans="1:5" ht="22.95" customHeight="1">
      <c r="A6" s="12"/>
      <c r="B6" s="69" t="s">
        <v>149</v>
      </c>
      <c r="C6" s="19">
        <v>701</v>
      </c>
      <c r="D6" s="70">
        <f>'[1]pash fin5'!E4</f>
        <v>6440000</v>
      </c>
      <c r="E6" s="71">
        <v>5558000</v>
      </c>
    </row>
    <row r="7" spans="1:5" ht="22.95" customHeight="1">
      <c r="A7" s="12"/>
      <c r="B7" s="69" t="s">
        <v>150</v>
      </c>
      <c r="C7" s="19">
        <v>704</v>
      </c>
      <c r="D7" s="70">
        <f>'[1]pash fin5'!E5</f>
        <v>82732237</v>
      </c>
      <c r="E7" s="71">
        <v>16433855</v>
      </c>
    </row>
    <row r="8" spans="1:5" ht="22.95" customHeight="1">
      <c r="A8" s="12" t="s">
        <v>12</v>
      </c>
      <c r="B8" s="24" t="s">
        <v>151</v>
      </c>
      <c r="C8" s="72" t="s">
        <v>152</v>
      </c>
      <c r="D8" s="19">
        <v>0</v>
      </c>
      <c r="E8" s="20">
        <v>0</v>
      </c>
    </row>
    <row r="9" spans="1:5" ht="26.4" customHeight="1" thickBot="1">
      <c r="A9" s="73" t="s">
        <v>15</v>
      </c>
      <c r="B9" s="74" t="s">
        <v>153</v>
      </c>
      <c r="C9" s="75">
        <v>71</v>
      </c>
      <c r="D9" s="76">
        <v>0</v>
      </c>
      <c r="E9" s="77">
        <v>0</v>
      </c>
    </row>
    <row r="10" spans="1:5" ht="22.95" customHeight="1" thickTop="1">
      <c r="A10" s="7" t="s">
        <v>17</v>
      </c>
      <c r="B10" s="78" t="s">
        <v>154</v>
      </c>
      <c r="C10" s="79" t="s">
        <v>155</v>
      </c>
      <c r="D10" s="80">
        <f>'[1]pash fin5'!E9</f>
        <v>57645403</v>
      </c>
      <c r="E10" s="81">
        <v>10148372.4</v>
      </c>
    </row>
    <row r="11" spans="1:5" ht="22.95" customHeight="1">
      <c r="A11" s="12">
        <v>5</v>
      </c>
      <c r="B11" s="82" t="s">
        <v>156</v>
      </c>
      <c r="C11" s="72" t="s">
        <v>157</v>
      </c>
      <c r="D11" s="22">
        <f>D12+D13+D14</f>
        <v>10450959</v>
      </c>
      <c r="E11" s="23">
        <f>E12+E13+E14</f>
        <v>3148566</v>
      </c>
    </row>
    <row r="12" spans="1:5" ht="22.95" customHeight="1">
      <c r="A12" s="83"/>
      <c r="B12" s="84" t="s">
        <v>158</v>
      </c>
      <c r="C12" s="72">
        <v>641</v>
      </c>
      <c r="D12" s="70">
        <f>'[1]pash fin5'!E17</f>
        <v>8951800</v>
      </c>
      <c r="E12" s="71">
        <v>2698000</v>
      </c>
    </row>
    <row r="13" spans="1:5" ht="22.95" customHeight="1">
      <c r="A13" s="83"/>
      <c r="B13" s="85" t="s">
        <v>159</v>
      </c>
      <c r="C13" s="72">
        <v>644</v>
      </c>
      <c r="D13" s="70">
        <f>'[1]pash fin5'!E18</f>
        <v>1499159</v>
      </c>
      <c r="E13" s="71">
        <v>450566</v>
      </c>
    </row>
    <row r="14" spans="1:5" ht="22.95" customHeight="1">
      <c r="A14" s="83"/>
      <c r="B14" s="85" t="s">
        <v>160</v>
      </c>
      <c r="C14" s="72">
        <v>648</v>
      </c>
      <c r="D14" s="70">
        <v>0</v>
      </c>
      <c r="E14" s="71">
        <v>0</v>
      </c>
    </row>
    <row r="15" spans="1:5" ht="22.95" customHeight="1">
      <c r="A15" s="12" t="s">
        <v>21</v>
      </c>
      <c r="B15" s="86" t="s">
        <v>161</v>
      </c>
      <c r="C15" s="72" t="s">
        <v>162</v>
      </c>
      <c r="D15" s="70">
        <v>0</v>
      </c>
      <c r="E15" s="71">
        <v>0</v>
      </c>
    </row>
    <row r="16" spans="1:5" ht="22.95" customHeight="1">
      <c r="A16" s="12" t="s">
        <v>23</v>
      </c>
      <c r="B16" s="17" t="s">
        <v>163</v>
      </c>
      <c r="C16" s="72" t="s">
        <v>164</v>
      </c>
      <c r="D16" s="22">
        <f>'[1]pash fin5'!E11</f>
        <v>10082601</v>
      </c>
      <c r="E16" s="23">
        <v>3366283</v>
      </c>
    </row>
    <row r="17" spans="1:5" ht="22.95" customHeight="1" thickBot="1">
      <c r="A17" s="87">
        <v>7.1</v>
      </c>
      <c r="B17" s="88" t="s">
        <v>165</v>
      </c>
      <c r="C17" s="89" t="s">
        <v>166</v>
      </c>
      <c r="D17" s="90">
        <f>'[1]pash fin5'!E19</f>
        <v>50000</v>
      </c>
      <c r="E17" s="91">
        <v>0</v>
      </c>
    </row>
    <row r="18" spans="1:5" ht="22.95" customHeight="1" thickTop="1" thickBot="1">
      <c r="A18" s="92">
        <v>8</v>
      </c>
      <c r="B18" s="93" t="s">
        <v>167</v>
      </c>
      <c r="C18" s="94"/>
      <c r="D18" s="95">
        <f>D10+D11+D15+D16+D17</f>
        <v>78228963</v>
      </c>
      <c r="E18" s="96">
        <f>E10+E11+E15+E16+E17</f>
        <v>16663221.4</v>
      </c>
    </row>
    <row r="19" spans="1:5" ht="34.799999999999997" customHeight="1" thickTop="1" thickBot="1">
      <c r="A19" s="97">
        <v>9</v>
      </c>
      <c r="B19" s="98" t="s">
        <v>168</v>
      </c>
      <c r="C19" s="99"/>
      <c r="D19" s="100">
        <f>D5+D8-D9-D18</f>
        <v>10943274</v>
      </c>
      <c r="E19" s="101">
        <f>E5+E8-E9-E18</f>
        <v>5328633.5999999996</v>
      </c>
    </row>
    <row r="20" spans="1:5" ht="34.799999999999997" customHeight="1" thickTop="1">
      <c r="A20" s="102">
        <v>10</v>
      </c>
      <c r="B20" s="66" t="s">
        <v>169</v>
      </c>
      <c r="C20" s="103">
        <v>761661</v>
      </c>
      <c r="D20" s="104">
        <v>0</v>
      </c>
      <c r="E20" s="105">
        <v>0</v>
      </c>
    </row>
    <row r="21" spans="1:5" ht="22.95" customHeight="1">
      <c r="A21" s="55">
        <v>11</v>
      </c>
      <c r="B21" s="24" t="s">
        <v>170</v>
      </c>
      <c r="C21" s="106">
        <v>762662</v>
      </c>
      <c r="D21" s="19">
        <v>0</v>
      </c>
      <c r="E21" s="20">
        <v>0</v>
      </c>
    </row>
    <row r="22" spans="1:5" ht="22.95" customHeight="1">
      <c r="A22" s="55">
        <v>12</v>
      </c>
      <c r="B22" s="24" t="s">
        <v>171</v>
      </c>
      <c r="C22" s="72"/>
      <c r="D22" s="15">
        <v>0</v>
      </c>
      <c r="E22" s="20">
        <v>0</v>
      </c>
    </row>
    <row r="23" spans="1:5" ht="31.2" customHeight="1">
      <c r="A23" s="55">
        <v>13</v>
      </c>
      <c r="B23" s="107" t="s">
        <v>172</v>
      </c>
      <c r="C23" s="108" t="s">
        <v>173</v>
      </c>
      <c r="D23" s="19">
        <v>0</v>
      </c>
      <c r="E23" s="20">
        <v>0</v>
      </c>
    </row>
    <row r="24" spans="1:5" ht="22.95" customHeight="1">
      <c r="A24" s="55">
        <v>14</v>
      </c>
      <c r="B24" s="24" t="s">
        <v>174</v>
      </c>
      <c r="C24" s="106">
        <v>767667</v>
      </c>
      <c r="D24" s="19">
        <f>-'[1]pash fin5'!E20</f>
        <v>-805000</v>
      </c>
      <c r="E24" s="20">
        <v>0</v>
      </c>
    </row>
    <row r="25" spans="1:5" ht="22.95" customHeight="1">
      <c r="A25" s="55">
        <v>15</v>
      </c>
      <c r="B25" s="24" t="s">
        <v>175</v>
      </c>
      <c r="C25" s="106">
        <v>769669</v>
      </c>
      <c r="D25" s="19">
        <v>0</v>
      </c>
      <c r="E25" s="20">
        <v>0</v>
      </c>
    </row>
    <row r="26" spans="1:5" ht="22.95" customHeight="1" thickBot="1">
      <c r="A26" s="109">
        <v>16</v>
      </c>
      <c r="B26" s="110" t="s">
        <v>176</v>
      </c>
      <c r="C26" s="111">
        <v>768668</v>
      </c>
      <c r="D26" s="112">
        <v>0</v>
      </c>
      <c r="E26" s="77">
        <v>0</v>
      </c>
    </row>
    <row r="27" spans="1:5" ht="40.200000000000003" customHeight="1" thickTop="1" thickBot="1">
      <c r="A27" s="97">
        <v>17</v>
      </c>
      <c r="B27" s="113" t="s">
        <v>177</v>
      </c>
      <c r="C27" s="114"/>
      <c r="D27" s="115">
        <f>D23+D24+D25+D26</f>
        <v>-805000</v>
      </c>
      <c r="E27" s="116">
        <f>E23+E24+E25+E26</f>
        <v>0</v>
      </c>
    </row>
    <row r="28" spans="1:5" ht="22.95" customHeight="1" thickTop="1">
      <c r="A28" s="7">
        <v>18</v>
      </c>
      <c r="B28" s="8" t="s">
        <v>178</v>
      </c>
      <c r="C28" s="117"/>
      <c r="D28" s="118">
        <f>D19+D27+D17</f>
        <v>10188274</v>
      </c>
      <c r="E28" s="119">
        <f>E19+E27+E17</f>
        <v>5328633.5999999996</v>
      </c>
    </row>
    <row r="29" spans="1:5" ht="22.95" customHeight="1">
      <c r="A29" s="12">
        <v>19</v>
      </c>
      <c r="B29" s="86" t="s">
        <v>179</v>
      </c>
      <c r="C29" s="86">
        <v>69</v>
      </c>
      <c r="D29" s="120">
        <f>D28*15%</f>
        <v>1528241.0999999999</v>
      </c>
      <c r="E29" s="121">
        <f>E28*10%</f>
        <v>532863.36</v>
      </c>
    </row>
    <row r="30" spans="1:5" ht="22.95" customHeight="1">
      <c r="A30" s="56">
        <v>20</v>
      </c>
      <c r="B30" s="58" t="s">
        <v>180</v>
      </c>
      <c r="C30" s="122"/>
      <c r="D30" s="67">
        <f>D28-D29-D17</f>
        <v>8610032.9000000004</v>
      </c>
      <c r="E30" s="68">
        <f>E28-E29-E17</f>
        <v>4795770.2399999993</v>
      </c>
    </row>
    <row r="31" spans="1:5" ht="22.95" customHeight="1" thickBot="1">
      <c r="A31" s="123"/>
      <c r="B31" s="124"/>
      <c r="C31" s="124"/>
      <c r="D31" s="125"/>
      <c r="E31" s="126"/>
    </row>
    <row r="32" spans="1:5" ht="22.95" customHeight="1" thickTop="1">
      <c r="D32" s="127"/>
      <c r="E32" s="127"/>
    </row>
    <row r="33" spans="1:5" ht="22.95" customHeight="1">
      <c r="A33" s="128"/>
    </row>
    <row r="34" spans="1:5" ht="22.95" customHeight="1">
      <c r="A34" s="128"/>
    </row>
    <row r="35" spans="1:5" ht="22.95" customHeight="1"/>
    <row r="36" spans="1:5" ht="22.95" customHeight="1">
      <c r="D36" s="127"/>
      <c r="E36" s="127"/>
    </row>
    <row r="37" spans="1:5" ht="22.95" customHeight="1">
      <c r="D37" s="127"/>
      <c r="E37" s="127"/>
    </row>
    <row r="38" spans="1:5">
      <c r="A38" s="61"/>
    </row>
  </sheetData>
  <mergeCells count="4">
    <mergeCell ref="A1:E1"/>
    <mergeCell ref="A2:E2"/>
    <mergeCell ref="A3:E3"/>
    <mergeCell ref="A12: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C39" sqref="C39"/>
    </sheetView>
  </sheetViews>
  <sheetFormatPr defaultRowHeight="13.8"/>
  <cols>
    <col min="1" max="1" width="5.6640625" style="130" customWidth="1"/>
    <col min="2" max="2" width="54" style="130" customWidth="1"/>
    <col min="3" max="3" width="8.88671875" style="130"/>
    <col min="4" max="4" width="15.5546875" style="130" customWidth="1"/>
    <col min="5" max="5" width="16.77734375" style="130" customWidth="1"/>
    <col min="6" max="16384" width="8.88671875" style="130"/>
  </cols>
  <sheetData>
    <row r="1" spans="1:6" ht="21">
      <c r="A1" s="129" t="s">
        <v>0</v>
      </c>
      <c r="B1" s="129"/>
      <c r="C1" s="129"/>
      <c r="D1" s="129"/>
      <c r="E1" s="129"/>
    </row>
    <row r="2" spans="1:6" ht="14.4" thickBot="1"/>
    <row r="3" spans="1:6" ht="18.600000000000001" thickTop="1">
      <c r="A3" s="131"/>
      <c r="B3" s="132" t="s">
        <v>181</v>
      </c>
      <c r="C3" s="133"/>
      <c r="D3" s="133"/>
      <c r="E3" s="134"/>
    </row>
    <row r="4" spans="1:6" ht="28.8" thickBot="1">
      <c r="A4" s="135"/>
      <c r="B4" s="136" t="s">
        <v>145</v>
      </c>
      <c r="C4" s="137" t="s">
        <v>182</v>
      </c>
      <c r="D4" s="138" t="s">
        <v>147</v>
      </c>
      <c r="E4" s="139" t="s">
        <v>6</v>
      </c>
    </row>
    <row r="5" spans="1:6" ht="14.4" thickTop="1">
      <c r="A5" s="7" t="s">
        <v>183</v>
      </c>
      <c r="B5" s="140" t="s">
        <v>184</v>
      </c>
      <c r="C5" s="141"/>
      <c r="D5" s="142"/>
      <c r="E5" s="143"/>
    </row>
    <row r="6" spans="1:6">
      <c r="A6" s="12" t="s">
        <v>10</v>
      </c>
      <c r="B6" s="69" t="s">
        <v>185</v>
      </c>
      <c r="C6" s="69"/>
      <c r="D6" s="70">
        <v>45303634</v>
      </c>
      <c r="E6" s="71">
        <v>80131441</v>
      </c>
      <c r="F6" s="144"/>
    </row>
    <row r="7" spans="1:6">
      <c r="A7" s="12" t="s">
        <v>12</v>
      </c>
      <c r="B7" s="69" t="s">
        <v>186</v>
      </c>
      <c r="C7" s="69"/>
      <c r="D7" s="70">
        <v>-51173605</v>
      </c>
      <c r="E7" s="71">
        <v>-79714734</v>
      </c>
      <c r="F7" s="144"/>
    </row>
    <row r="8" spans="1:6">
      <c r="A8" s="12" t="s">
        <v>15</v>
      </c>
      <c r="B8" s="69" t="s">
        <v>187</v>
      </c>
      <c r="C8" s="69"/>
      <c r="D8" s="70">
        <v>-805000</v>
      </c>
      <c r="E8" s="71">
        <v>0</v>
      </c>
    </row>
    <row r="9" spans="1:6">
      <c r="A9" s="12" t="s">
        <v>17</v>
      </c>
      <c r="B9" s="69" t="s">
        <v>188</v>
      </c>
      <c r="C9" s="69"/>
      <c r="D9" s="70">
        <v>-1246009</v>
      </c>
      <c r="E9" s="71">
        <v>0</v>
      </c>
    </row>
    <row r="10" spans="1:6">
      <c r="A10" s="12" t="s">
        <v>19</v>
      </c>
      <c r="B10" s="69" t="s">
        <v>189</v>
      </c>
      <c r="C10" s="69"/>
      <c r="D10" s="70">
        <v>-799296</v>
      </c>
      <c r="E10" s="71">
        <v>-209492</v>
      </c>
      <c r="F10" s="144"/>
    </row>
    <row r="11" spans="1:6">
      <c r="A11" s="55"/>
      <c r="B11" s="21" t="s">
        <v>190</v>
      </c>
      <c r="C11" s="69"/>
      <c r="D11" s="145">
        <f>SUM(D6:D10)</f>
        <v>-8720276</v>
      </c>
      <c r="E11" s="146">
        <f>SUM(E6:E10)</f>
        <v>207215</v>
      </c>
      <c r="F11" s="144"/>
    </row>
    <row r="12" spans="1:6">
      <c r="A12" s="55"/>
      <c r="B12" s="21"/>
      <c r="C12" s="69"/>
      <c r="D12" s="145"/>
      <c r="E12" s="146"/>
    </row>
    <row r="13" spans="1:6">
      <c r="A13" s="12" t="s">
        <v>191</v>
      </c>
      <c r="B13" s="21" t="s">
        <v>192</v>
      </c>
      <c r="C13" s="69"/>
      <c r="D13" s="70">
        <v>0</v>
      </c>
      <c r="E13" s="71">
        <v>0</v>
      </c>
    </row>
    <row r="14" spans="1:6">
      <c r="A14" s="12" t="s">
        <v>10</v>
      </c>
      <c r="B14" s="85" t="s">
        <v>193</v>
      </c>
      <c r="C14" s="69"/>
      <c r="D14" s="70">
        <v>0</v>
      </c>
      <c r="E14" s="71">
        <v>0</v>
      </c>
    </row>
    <row r="15" spans="1:6">
      <c r="A15" s="12" t="s">
        <v>12</v>
      </c>
      <c r="B15" s="69" t="s">
        <v>194</v>
      </c>
      <c r="C15" s="69"/>
      <c r="D15" s="70">
        <v>-196280</v>
      </c>
      <c r="E15" s="71">
        <v>0</v>
      </c>
    </row>
    <row r="16" spans="1:6">
      <c r="A16" s="12" t="s">
        <v>15</v>
      </c>
      <c r="B16" s="69" t="s">
        <v>195</v>
      </c>
      <c r="C16" s="69"/>
      <c r="D16" s="70">
        <v>0</v>
      </c>
      <c r="E16" s="71">
        <v>0</v>
      </c>
    </row>
    <row r="17" spans="1:6">
      <c r="A17" s="12" t="s">
        <v>17</v>
      </c>
      <c r="B17" s="69" t="s">
        <v>196</v>
      </c>
      <c r="C17" s="69"/>
      <c r="D17" s="70">
        <v>0</v>
      </c>
      <c r="E17" s="71">
        <v>0</v>
      </c>
    </row>
    <row r="18" spans="1:6">
      <c r="A18" s="12">
        <v>5</v>
      </c>
      <c r="B18" s="69" t="s">
        <v>197</v>
      </c>
      <c r="C18" s="69"/>
      <c r="D18" s="70">
        <v>0</v>
      </c>
      <c r="E18" s="71">
        <v>0</v>
      </c>
    </row>
    <row r="19" spans="1:6">
      <c r="A19" s="12">
        <v>6</v>
      </c>
      <c r="B19" s="21" t="s">
        <v>198</v>
      </c>
      <c r="C19" s="69"/>
      <c r="D19" s="145">
        <f>SUM(D14:D18)</f>
        <v>-196280</v>
      </c>
      <c r="E19" s="146">
        <f>SUM(E14:E18)</f>
        <v>0</v>
      </c>
    </row>
    <row r="20" spans="1:6">
      <c r="A20" s="55"/>
      <c r="B20" s="69"/>
      <c r="C20" s="69"/>
      <c r="D20" s="70"/>
      <c r="E20" s="71"/>
    </row>
    <row r="21" spans="1:6">
      <c r="A21" s="12" t="s">
        <v>199</v>
      </c>
      <c r="B21" s="21" t="s">
        <v>200</v>
      </c>
      <c r="C21" s="69"/>
      <c r="D21" s="70"/>
      <c r="E21" s="71">
        <v>0</v>
      </c>
    </row>
    <row r="22" spans="1:6">
      <c r="A22" s="12" t="s">
        <v>10</v>
      </c>
      <c r="B22" s="69" t="s">
        <v>201</v>
      </c>
      <c r="C22" s="69"/>
      <c r="D22" s="70">
        <v>0</v>
      </c>
      <c r="E22" s="71">
        <v>0</v>
      </c>
    </row>
    <row r="23" spans="1:6">
      <c r="A23" s="12" t="s">
        <v>12</v>
      </c>
      <c r="B23" s="69" t="s">
        <v>202</v>
      </c>
      <c r="C23" s="69"/>
      <c r="D23" s="70">
        <v>26078496</v>
      </c>
      <c r="E23" s="71">
        <v>0</v>
      </c>
    </row>
    <row r="24" spans="1:6">
      <c r="A24" s="12">
        <v>3</v>
      </c>
      <c r="B24" s="69" t="s">
        <v>203</v>
      </c>
      <c r="C24" s="69"/>
      <c r="D24" s="70">
        <v>0</v>
      </c>
      <c r="E24" s="71">
        <v>0</v>
      </c>
    </row>
    <row r="25" spans="1:6">
      <c r="A25" s="12" t="s">
        <v>17</v>
      </c>
      <c r="B25" s="69" t="s">
        <v>204</v>
      </c>
      <c r="C25" s="69"/>
      <c r="D25" s="70">
        <v>0</v>
      </c>
      <c r="E25" s="71">
        <v>0</v>
      </c>
    </row>
    <row r="26" spans="1:6">
      <c r="A26" s="55"/>
      <c r="B26" s="21" t="s">
        <v>205</v>
      </c>
      <c r="C26" s="69"/>
      <c r="D26" s="70">
        <f>SUM(D22:D25)</f>
        <v>26078496</v>
      </c>
      <c r="E26" s="146">
        <f>SUM(E22:E25)</f>
        <v>0</v>
      </c>
    </row>
    <row r="27" spans="1:6" ht="14.4" thickBot="1">
      <c r="A27" s="147"/>
      <c r="B27" s="148"/>
      <c r="C27" s="149"/>
      <c r="D27" s="150"/>
      <c r="E27" s="151"/>
    </row>
    <row r="28" spans="1:6" ht="14.4" thickTop="1">
      <c r="A28" s="102"/>
      <c r="B28" s="140" t="s">
        <v>206</v>
      </c>
      <c r="C28" s="141"/>
      <c r="D28" s="152">
        <f>D11+D19+D26</f>
        <v>17161940</v>
      </c>
      <c r="E28" s="153">
        <f>E11+E19+E26</f>
        <v>207215</v>
      </c>
      <c r="F28" s="144"/>
    </row>
    <row r="29" spans="1:6">
      <c r="A29" s="12" t="s">
        <v>207</v>
      </c>
      <c r="B29" s="21" t="s">
        <v>208</v>
      </c>
      <c r="C29" s="69"/>
      <c r="D29" s="70">
        <f>E30</f>
        <v>360848</v>
      </c>
      <c r="E29" s="71">
        <v>153633</v>
      </c>
      <c r="F29" s="144"/>
    </row>
    <row r="30" spans="1:6" ht="14.4" thickBot="1">
      <c r="A30" s="109"/>
      <c r="B30" s="154" t="s">
        <v>209</v>
      </c>
      <c r="C30" s="137"/>
      <c r="D30" s="155">
        <f>D28+D29</f>
        <v>17522788</v>
      </c>
      <c r="E30" s="156">
        <f>E28+E29</f>
        <v>360848</v>
      </c>
      <c r="F30" s="144"/>
    </row>
    <row r="31" spans="1:6" ht="14.4" thickTop="1">
      <c r="D31" s="157"/>
      <c r="E31" s="157"/>
    </row>
    <row r="32" spans="1:6">
      <c r="D32" s="157"/>
      <c r="E32" s="157"/>
    </row>
    <row r="33" spans="1:5">
      <c r="A33" s="158"/>
      <c r="D33" s="144"/>
      <c r="E33" s="144"/>
    </row>
    <row r="34" spans="1:5">
      <c r="D34" s="144"/>
      <c r="E34" s="144"/>
    </row>
    <row r="35" spans="1:5">
      <c r="D35" s="144"/>
      <c r="E35" s="144"/>
    </row>
    <row r="36" spans="1:5">
      <c r="D36" s="144"/>
    </row>
  </sheetData>
  <mergeCells count="2">
    <mergeCell ref="A1:E1"/>
    <mergeCell ref="B3:E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A9" sqref="A9:XFD10"/>
    </sheetView>
  </sheetViews>
  <sheetFormatPr defaultRowHeight="14.4"/>
  <cols>
    <col min="1" max="1" width="29.21875" customWidth="1"/>
    <col min="2" max="2" width="17.109375" customWidth="1"/>
    <col min="5" max="5" width="11.21875" customWidth="1"/>
    <col min="7" max="7" width="10.88671875" customWidth="1"/>
    <col min="8" max="8" width="12.33203125" customWidth="1"/>
    <col min="10" max="10" width="14.21875" customWidth="1"/>
  </cols>
  <sheetData>
    <row r="1" spans="1:11" ht="17.399999999999999">
      <c r="A1" s="159" t="s">
        <v>210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1" ht="18" thickBot="1">
      <c r="A2" s="159" t="s">
        <v>211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1" ht="58.2" thickTop="1">
      <c r="A3" s="160"/>
      <c r="B3" s="161" t="s">
        <v>212</v>
      </c>
      <c r="C3" s="161" t="s">
        <v>213</v>
      </c>
      <c r="D3" s="161" t="s">
        <v>214</v>
      </c>
      <c r="E3" s="161" t="s">
        <v>215</v>
      </c>
      <c r="F3" s="161" t="s">
        <v>216</v>
      </c>
      <c r="G3" s="161" t="s">
        <v>139</v>
      </c>
      <c r="H3" s="161" t="s">
        <v>217</v>
      </c>
      <c r="I3" s="161" t="s">
        <v>218</v>
      </c>
      <c r="J3" s="162" t="s">
        <v>219</v>
      </c>
    </row>
    <row r="4" spans="1:11" ht="22.05" customHeight="1">
      <c r="A4" s="163" t="s">
        <v>220</v>
      </c>
      <c r="B4" s="164">
        <v>13200000</v>
      </c>
      <c r="C4" s="164"/>
      <c r="D4" s="164"/>
      <c r="E4" s="164">
        <v>1320000</v>
      </c>
      <c r="F4" s="164"/>
      <c r="G4" s="164">
        <v>53054927</v>
      </c>
      <c r="H4" s="164">
        <v>2313592</v>
      </c>
      <c r="I4" s="164"/>
      <c r="J4" s="165">
        <f>SUM(B4:I4)</f>
        <v>69888519</v>
      </c>
    </row>
    <row r="5" spans="1:11" ht="26.4" customHeight="1">
      <c r="A5" s="166" t="s">
        <v>221</v>
      </c>
      <c r="B5" s="164"/>
      <c r="C5" s="164"/>
      <c r="D5" s="164"/>
      <c r="E5" s="164"/>
      <c r="F5" s="164"/>
      <c r="G5" s="164"/>
      <c r="H5" s="164"/>
      <c r="I5" s="164"/>
      <c r="J5" s="165">
        <f>SUM(B5:I5)</f>
        <v>0</v>
      </c>
    </row>
    <row r="6" spans="1:11" ht="22.05" customHeight="1">
      <c r="A6" s="163" t="s">
        <v>220</v>
      </c>
      <c r="B6" s="15">
        <f>SUM(B4:B5)</f>
        <v>13200000</v>
      </c>
      <c r="C6" s="15">
        <f t="shared" ref="C6:I6" si="0">SUM(C4:C5)</f>
        <v>0</v>
      </c>
      <c r="D6" s="15">
        <f t="shared" si="0"/>
        <v>0</v>
      </c>
      <c r="E6" s="15">
        <f t="shared" si="0"/>
        <v>1320000</v>
      </c>
      <c r="F6" s="15">
        <f t="shared" si="0"/>
        <v>0</v>
      </c>
      <c r="G6" s="15">
        <f t="shared" si="0"/>
        <v>53054927</v>
      </c>
      <c r="H6" s="15">
        <f t="shared" si="0"/>
        <v>2313592</v>
      </c>
      <c r="I6" s="15">
        <f t="shared" si="0"/>
        <v>0</v>
      </c>
      <c r="J6" s="16">
        <f>SUM(J4:J5)</f>
        <v>69888519</v>
      </c>
    </row>
    <row r="7" spans="1:11" ht="22.05" customHeight="1">
      <c r="A7" s="166" t="s">
        <v>222</v>
      </c>
      <c r="B7" s="164"/>
      <c r="C7" s="164"/>
      <c r="D7" s="164"/>
      <c r="E7" s="164"/>
      <c r="F7" s="164"/>
      <c r="G7" s="164"/>
      <c r="H7" s="164">
        <v>4795770</v>
      </c>
      <c r="I7" s="164"/>
      <c r="J7" s="165">
        <f>H7</f>
        <v>4795770</v>
      </c>
    </row>
    <row r="8" spans="1:11" ht="22.05" customHeight="1">
      <c r="A8" s="166" t="s">
        <v>223</v>
      </c>
      <c r="B8" s="164"/>
      <c r="C8" s="164"/>
      <c r="D8" s="164"/>
      <c r="E8" s="164"/>
      <c r="F8" s="164"/>
      <c r="G8" s="164"/>
      <c r="H8" s="164"/>
      <c r="I8" s="164"/>
      <c r="J8" s="165">
        <f>SUM(B8:I8)</f>
        <v>0</v>
      </c>
    </row>
    <row r="9" spans="1:11" ht="28.2" customHeight="1">
      <c r="A9" s="166" t="s">
        <v>224</v>
      </c>
      <c r="B9" s="164"/>
      <c r="C9" s="164"/>
      <c r="D9" s="164"/>
      <c r="E9" s="164"/>
      <c r="F9" s="164"/>
      <c r="G9" s="164"/>
      <c r="H9" s="164"/>
      <c r="I9" s="164"/>
      <c r="J9" s="165">
        <f t="shared" ref="J9:J14" si="1">SUM(B9:I9)</f>
        <v>0</v>
      </c>
    </row>
    <row r="10" spans="1:11" ht="28.2" customHeight="1">
      <c r="A10" s="166" t="s">
        <v>225</v>
      </c>
      <c r="B10" s="164"/>
      <c r="C10" s="164"/>
      <c r="D10" s="164"/>
      <c r="E10" s="164"/>
      <c r="F10" s="164"/>
      <c r="G10" s="164"/>
      <c r="H10" s="164"/>
      <c r="I10" s="164"/>
      <c r="J10" s="165">
        <f t="shared" si="1"/>
        <v>0</v>
      </c>
    </row>
    <row r="11" spans="1:11" ht="22.05" customHeight="1">
      <c r="A11" s="166" t="s">
        <v>226</v>
      </c>
      <c r="B11" s="164"/>
      <c r="C11" s="164"/>
      <c r="D11" s="164"/>
      <c r="E11" s="164"/>
      <c r="F11" s="164"/>
      <c r="G11" s="164">
        <v>2313592</v>
      </c>
      <c r="H11" s="164">
        <v>-2313592</v>
      </c>
      <c r="I11" s="164"/>
      <c r="J11" s="165">
        <f t="shared" si="1"/>
        <v>0</v>
      </c>
    </row>
    <row r="12" spans="1:11" ht="22.05" customHeight="1">
      <c r="A12" s="166" t="s">
        <v>227</v>
      </c>
      <c r="B12" s="164"/>
      <c r="C12" s="164"/>
      <c r="D12" s="164"/>
      <c r="E12" s="164"/>
      <c r="F12" s="164"/>
      <c r="G12" s="164"/>
      <c r="H12" s="164"/>
      <c r="I12" s="164"/>
      <c r="J12" s="165">
        <f t="shared" si="1"/>
        <v>0</v>
      </c>
    </row>
    <row r="13" spans="1:11" ht="22.05" customHeight="1">
      <c r="A13" s="166" t="s">
        <v>228</v>
      </c>
      <c r="B13" s="164"/>
      <c r="C13" s="164"/>
      <c r="D13" s="164"/>
      <c r="E13" s="164"/>
      <c r="F13" s="164"/>
      <c r="G13" s="164"/>
      <c r="H13" s="164"/>
      <c r="I13" s="164"/>
      <c r="J13" s="165">
        <f t="shared" si="1"/>
        <v>0</v>
      </c>
    </row>
    <row r="14" spans="1:11" ht="22.05" customHeight="1">
      <c r="A14" s="166" t="s">
        <v>229</v>
      </c>
      <c r="B14" s="164"/>
      <c r="C14" s="164"/>
      <c r="D14" s="164"/>
      <c r="E14" s="164"/>
      <c r="F14" s="164"/>
      <c r="G14" s="164"/>
      <c r="H14" s="164"/>
      <c r="I14" s="164"/>
      <c r="J14" s="165">
        <f t="shared" si="1"/>
        <v>0</v>
      </c>
    </row>
    <row r="15" spans="1:11" ht="22.05" customHeight="1">
      <c r="A15" s="167" t="s">
        <v>230</v>
      </c>
      <c r="B15" s="15">
        <f>SUM(B6:B14)</f>
        <v>13200000</v>
      </c>
      <c r="C15" s="15">
        <f t="shared" ref="C15:I15" si="2">SUM(C6:C14)</f>
        <v>0</v>
      </c>
      <c r="D15" s="15">
        <f t="shared" si="2"/>
        <v>0</v>
      </c>
      <c r="E15" s="15">
        <f t="shared" si="2"/>
        <v>1320000</v>
      </c>
      <c r="F15" s="15">
        <f t="shared" si="2"/>
        <v>0</v>
      </c>
      <c r="G15" s="15">
        <f t="shared" si="2"/>
        <v>55368519</v>
      </c>
      <c r="H15" s="15">
        <f t="shared" si="2"/>
        <v>4795770</v>
      </c>
      <c r="I15" s="15">
        <f t="shared" si="2"/>
        <v>0</v>
      </c>
      <c r="J15" s="16">
        <f>SUM(J6:J14)</f>
        <v>74684289</v>
      </c>
      <c r="K15" s="168"/>
    </row>
    <row r="16" spans="1:11" ht="22.05" customHeight="1">
      <c r="A16" s="166" t="s">
        <v>222</v>
      </c>
      <c r="B16" s="169"/>
      <c r="C16" s="169"/>
      <c r="D16" s="169"/>
      <c r="E16" s="169"/>
      <c r="F16" s="169"/>
      <c r="G16" s="169"/>
      <c r="H16" s="164">
        <f>[1]BK!E93</f>
        <v>8610032.9000000004</v>
      </c>
      <c r="I16" s="169"/>
      <c r="J16" s="165">
        <f>SUM(B16:I16)</f>
        <v>8610032.9000000004</v>
      </c>
    </row>
    <row r="17" spans="1:11" ht="22.05" customHeight="1">
      <c r="A17" s="166" t="s">
        <v>223</v>
      </c>
      <c r="B17" s="164"/>
      <c r="C17" s="164"/>
      <c r="D17" s="164"/>
      <c r="E17" s="164"/>
      <c r="F17" s="164"/>
      <c r="G17" s="164"/>
      <c r="H17" s="164"/>
      <c r="I17" s="164"/>
      <c r="J17" s="170">
        <f t="shared" ref="J17:J23" si="3">SUM(B17:I17)</f>
        <v>0</v>
      </c>
    </row>
    <row r="18" spans="1:11" ht="28.8" customHeight="1">
      <c r="A18" s="166" t="s">
        <v>224</v>
      </c>
      <c r="B18" s="164"/>
      <c r="C18" s="164"/>
      <c r="D18" s="164"/>
      <c r="E18" s="164"/>
      <c r="F18" s="164"/>
      <c r="G18" s="164"/>
      <c r="H18" s="164"/>
      <c r="I18" s="164"/>
      <c r="J18" s="170">
        <f t="shared" si="3"/>
        <v>0</v>
      </c>
    </row>
    <row r="19" spans="1:11" ht="25.8" customHeight="1">
      <c r="A19" s="166" t="s">
        <v>225</v>
      </c>
      <c r="B19" s="164"/>
      <c r="C19" s="164"/>
      <c r="D19" s="164"/>
      <c r="E19" s="164"/>
      <c r="F19" s="164"/>
      <c r="G19" s="164"/>
      <c r="H19" s="164"/>
      <c r="I19" s="164"/>
      <c r="J19" s="170">
        <f t="shared" si="3"/>
        <v>0</v>
      </c>
    </row>
    <row r="20" spans="1:11" ht="22.05" customHeight="1">
      <c r="A20" s="166" t="s">
        <v>226</v>
      </c>
      <c r="B20" s="164"/>
      <c r="C20" s="164"/>
      <c r="D20" s="164"/>
      <c r="E20" s="164"/>
      <c r="F20" s="164"/>
      <c r="G20" s="164">
        <v>4795770</v>
      </c>
      <c r="H20" s="164">
        <v>-4795770</v>
      </c>
      <c r="I20" s="164"/>
      <c r="J20" s="170">
        <f t="shared" si="3"/>
        <v>0</v>
      </c>
    </row>
    <row r="21" spans="1:11" ht="22.05" customHeight="1">
      <c r="A21" s="166" t="s">
        <v>227</v>
      </c>
      <c r="B21" s="164"/>
      <c r="C21" s="164"/>
      <c r="D21" s="164"/>
      <c r="E21" s="164"/>
      <c r="F21" s="164"/>
      <c r="G21" s="164"/>
      <c r="H21" s="164"/>
      <c r="I21" s="164"/>
      <c r="J21" s="170">
        <f t="shared" si="3"/>
        <v>0</v>
      </c>
    </row>
    <row r="22" spans="1:11" ht="22.05" customHeight="1">
      <c r="A22" s="166" t="s">
        <v>228</v>
      </c>
      <c r="B22" s="164"/>
      <c r="C22" s="164"/>
      <c r="D22" s="164"/>
      <c r="E22" s="164"/>
      <c r="F22" s="164"/>
      <c r="G22" s="164"/>
      <c r="H22" s="164"/>
      <c r="I22" s="164"/>
      <c r="J22" s="170">
        <f t="shared" si="3"/>
        <v>0</v>
      </c>
    </row>
    <row r="23" spans="1:11" ht="22.05" customHeight="1">
      <c r="A23" s="166" t="s">
        <v>229</v>
      </c>
      <c r="B23" s="164"/>
      <c r="C23" s="164"/>
      <c r="D23" s="164"/>
      <c r="E23" s="164"/>
      <c r="F23" s="164"/>
      <c r="G23" s="164"/>
      <c r="H23" s="164"/>
      <c r="I23" s="164"/>
      <c r="J23" s="170">
        <f t="shared" si="3"/>
        <v>0</v>
      </c>
    </row>
    <row r="24" spans="1:11" ht="22.05" customHeight="1" thickBot="1">
      <c r="A24" s="171" t="s">
        <v>231</v>
      </c>
      <c r="B24" s="172">
        <f>SUM(B15:B23)</f>
        <v>13200000</v>
      </c>
      <c r="C24" s="172">
        <f t="shared" ref="C24:I24" si="4">SUM(C15:C23)</f>
        <v>0</v>
      </c>
      <c r="D24" s="172">
        <f t="shared" si="4"/>
        <v>0</v>
      </c>
      <c r="E24" s="172">
        <f t="shared" si="4"/>
        <v>1320000</v>
      </c>
      <c r="F24" s="172">
        <f t="shared" si="4"/>
        <v>0</v>
      </c>
      <c r="G24" s="172">
        <f t="shared" si="4"/>
        <v>60164289</v>
      </c>
      <c r="H24" s="172">
        <f t="shared" si="4"/>
        <v>8610032.9000000004</v>
      </c>
      <c r="I24" s="172">
        <f t="shared" si="4"/>
        <v>0</v>
      </c>
      <c r="J24" s="173">
        <f>SUM(B24:I24)</f>
        <v>83294321.900000006</v>
      </c>
      <c r="K24" s="168"/>
    </row>
    <row r="25" spans="1:11" ht="22.05" customHeight="1" thickTop="1"/>
    <row r="26" spans="1:11" ht="22.05" customHeight="1">
      <c r="J26" s="168"/>
    </row>
    <row r="27" spans="1:11" ht="22.05" customHeight="1">
      <c r="J27" s="168"/>
    </row>
    <row r="28" spans="1:11" ht="22.05" customHeight="1"/>
  </sheetData>
  <mergeCells count="2">
    <mergeCell ref="A1:J1"/>
    <mergeCell ref="A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E40" sqref="E40:G40"/>
    </sheetView>
  </sheetViews>
  <sheetFormatPr defaultRowHeight="15"/>
  <cols>
    <col min="1" max="1" width="5.21875" style="177" customWidth="1"/>
    <col min="2" max="2" width="26.6640625" style="177" customWidth="1"/>
    <col min="3" max="3" width="8.88671875" style="177"/>
    <col min="4" max="4" width="15.6640625" style="177" customWidth="1"/>
    <col min="5" max="5" width="12.33203125" style="177" customWidth="1"/>
    <col min="6" max="6" width="11.109375" style="177" customWidth="1"/>
    <col min="7" max="7" width="12.5546875" style="177" customWidth="1"/>
    <col min="8" max="16384" width="8.88671875" style="177"/>
  </cols>
  <sheetData>
    <row r="1" spans="1:9" s="174" customFormat="1" ht="17.399999999999999">
      <c r="B1" s="175" t="s">
        <v>232</v>
      </c>
    </row>
    <row r="2" spans="1:9" s="174" customFormat="1" ht="17.399999999999999">
      <c r="B2" s="176" t="s">
        <v>233</v>
      </c>
    </row>
    <row r="3" spans="1:9" ht="15.6">
      <c r="B3" s="178"/>
    </row>
    <row r="4" spans="1:9" ht="15.6">
      <c r="B4" s="179" t="s">
        <v>234</v>
      </c>
      <c r="C4" s="179"/>
      <c r="D4" s="179"/>
      <c r="E4" s="179"/>
      <c r="F4" s="179"/>
      <c r="G4" s="179"/>
    </row>
    <row r="6" spans="1:9">
      <c r="A6" s="180" t="s">
        <v>235</v>
      </c>
      <c r="B6" s="180" t="s">
        <v>236</v>
      </c>
      <c r="C6" s="180" t="s">
        <v>237</v>
      </c>
      <c r="D6" s="181" t="s">
        <v>238</v>
      </c>
      <c r="E6" s="180" t="s">
        <v>239</v>
      </c>
      <c r="F6" s="180" t="s">
        <v>240</v>
      </c>
      <c r="G6" s="181" t="s">
        <v>238</v>
      </c>
    </row>
    <row r="7" spans="1:9">
      <c r="A7" s="182"/>
      <c r="B7" s="182"/>
      <c r="C7" s="182"/>
      <c r="D7" s="183">
        <v>41640</v>
      </c>
      <c r="E7" s="182"/>
      <c r="F7" s="182"/>
      <c r="G7" s="183">
        <v>42004</v>
      </c>
      <c r="H7" s="184"/>
      <c r="I7" s="184"/>
    </row>
    <row r="8" spans="1:9">
      <c r="A8" s="185">
        <v>1</v>
      </c>
      <c r="B8" s="186" t="s">
        <v>75</v>
      </c>
      <c r="C8" s="187">
        <v>0</v>
      </c>
      <c r="D8" s="188">
        <v>0</v>
      </c>
      <c r="E8" s="188">
        <v>0</v>
      </c>
      <c r="F8" s="188">
        <v>0</v>
      </c>
      <c r="G8" s="188">
        <f>D8+E8-F8</f>
        <v>0</v>
      </c>
      <c r="H8" s="184"/>
      <c r="I8" s="184"/>
    </row>
    <row r="9" spans="1:9">
      <c r="A9" s="185">
        <v>2</v>
      </c>
      <c r="B9" s="186" t="s">
        <v>241</v>
      </c>
      <c r="C9" s="187" t="s">
        <v>242</v>
      </c>
      <c r="D9" s="188">
        <v>0</v>
      </c>
      <c r="E9" s="188">
        <v>196280</v>
      </c>
      <c r="F9" s="188">
        <v>0</v>
      </c>
      <c r="G9" s="188">
        <f>D9+E9-F9</f>
        <v>196280</v>
      </c>
      <c r="H9" s="189"/>
      <c r="I9" s="190"/>
    </row>
    <row r="10" spans="1:9">
      <c r="A10" s="185">
        <v>3</v>
      </c>
      <c r="B10" s="186" t="s">
        <v>243</v>
      </c>
      <c r="C10" s="185">
        <v>0</v>
      </c>
      <c r="D10" s="188">
        <v>0</v>
      </c>
      <c r="E10" s="188">
        <v>0</v>
      </c>
      <c r="F10" s="188">
        <v>0</v>
      </c>
      <c r="G10" s="188">
        <f>D10+E10-F10</f>
        <v>0</v>
      </c>
      <c r="H10" s="189"/>
      <c r="I10" s="190"/>
    </row>
    <row r="11" spans="1:9" ht="15.6">
      <c r="A11" s="185">
        <v>4</v>
      </c>
      <c r="B11" s="186" t="s">
        <v>244</v>
      </c>
      <c r="C11" s="185">
        <v>0</v>
      </c>
      <c r="D11" s="188">
        <v>0</v>
      </c>
      <c r="E11" s="191">
        <v>0</v>
      </c>
      <c r="F11" s="188">
        <v>0</v>
      </c>
      <c r="G11" s="188">
        <f>D11+E11-F11</f>
        <v>0</v>
      </c>
      <c r="H11" s="189"/>
      <c r="I11" s="190"/>
    </row>
    <row r="12" spans="1:9" ht="15.6" thickBot="1">
      <c r="A12" s="185">
        <v>5</v>
      </c>
      <c r="B12" s="186" t="s">
        <v>245</v>
      </c>
      <c r="C12" s="185">
        <v>0</v>
      </c>
      <c r="D12" s="188">
        <v>0</v>
      </c>
      <c r="E12" s="188">
        <v>0</v>
      </c>
      <c r="F12" s="188">
        <v>0</v>
      </c>
      <c r="G12" s="188">
        <f>D12+E12-F12</f>
        <v>0</v>
      </c>
      <c r="H12" s="189"/>
      <c r="I12" s="190"/>
    </row>
    <row r="13" spans="1:9" ht="16.2" thickBot="1">
      <c r="A13" s="192"/>
      <c r="B13" s="193" t="s">
        <v>246</v>
      </c>
      <c r="C13" s="194"/>
      <c r="D13" s="195">
        <f>SUM(D8:D12)</f>
        <v>0</v>
      </c>
      <c r="E13" s="195">
        <f>SUM(E8:E12)</f>
        <v>196280</v>
      </c>
      <c r="F13" s="195">
        <f>SUM(F8:F12)</f>
        <v>0</v>
      </c>
      <c r="G13" s="196">
        <f>SUM(G8:G12)</f>
        <v>196280</v>
      </c>
      <c r="H13" s="197"/>
      <c r="I13" s="198"/>
    </row>
    <row r="16" spans="1:9" ht="15.6">
      <c r="B16" s="179" t="s">
        <v>247</v>
      </c>
      <c r="C16" s="179"/>
      <c r="D16" s="179"/>
      <c r="E16" s="179"/>
      <c r="F16" s="179"/>
      <c r="G16" s="179"/>
      <c r="I16" s="198"/>
    </row>
    <row r="18" spans="1:10">
      <c r="A18" s="180" t="s">
        <v>235</v>
      </c>
      <c r="B18" s="180" t="s">
        <v>236</v>
      </c>
      <c r="C18" s="180" t="s">
        <v>237</v>
      </c>
      <c r="D18" s="181" t="s">
        <v>238</v>
      </c>
      <c r="E18" s="180" t="s">
        <v>239</v>
      </c>
      <c r="F18" s="180" t="s">
        <v>240</v>
      </c>
      <c r="G18" s="181" t="s">
        <v>238</v>
      </c>
    </row>
    <row r="19" spans="1:10">
      <c r="A19" s="182"/>
      <c r="B19" s="182"/>
      <c r="C19" s="182"/>
      <c r="D19" s="183">
        <v>41640</v>
      </c>
      <c r="E19" s="182"/>
      <c r="F19" s="182"/>
      <c r="G19" s="183">
        <v>42004</v>
      </c>
    </row>
    <row r="20" spans="1:10">
      <c r="A20" s="185">
        <v>1</v>
      </c>
      <c r="B20" s="186" t="s">
        <v>75</v>
      </c>
      <c r="C20" s="187">
        <v>0</v>
      </c>
      <c r="D20" s="188">
        <v>0</v>
      </c>
      <c r="E20" s="188">
        <v>0</v>
      </c>
      <c r="F20" s="188"/>
      <c r="G20" s="188">
        <f>D20+E20</f>
        <v>0</v>
      </c>
    </row>
    <row r="21" spans="1:10">
      <c r="A21" s="185">
        <v>2</v>
      </c>
      <c r="B21" s="186" t="s">
        <v>241</v>
      </c>
      <c r="C21" s="187" t="s">
        <v>242</v>
      </c>
      <c r="D21" s="188">
        <v>0</v>
      </c>
      <c r="E21" s="188">
        <v>0</v>
      </c>
      <c r="F21" s="188"/>
      <c r="G21" s="188">
        <f>D21+E21</f>
        <v>0</v>
      </c>
    </row>
    <row r="22" spans="1:10">
      <c r="A22" s="185">
        <v>3</v>
      </c>
      <c r="B22" s="186" t="s">
        <v>243</v>
      </c>
      <c r="C22" s="185">
        <v>0</v>
      </c>
      <c r="D22" s="188">
        <v>0</v>
      </c>
      <c r="E22" s="188">
        <v>0</v>
      </c>
      <c r="F22" s="188"/>
      <c r="G22" s="188">
        <f>D22+E22</f>
        <v>0</v>
      </c>
    </row>
    <row r="23" spans="1:10">
      <c r="A23" s="185">
        <v>4</v>
      </c>
      <c r="B23" s="186" t="s">
        <v>244</v>
      </c>
      <c r="C23" s="185">
        <v>0</v>
      </c>
      <c r="D23" s="188">
        <v>0</v>
      </c>
      <c r="E23" s="188">
        <v>0</v>
      </c>
      <c r="F23" s="188"/>
      <c r="G23" s="188">
        <f>D23+E23</f>
        <v>0</v>
      </c>
    </row>
    <row r="24" spans="1:10" ht="15.6" thickBot="1">
      <c r="A24" s="185">
        <v>5</v>
      </c>
      <c r="B24" s="186" t="s">
        <v>245</v>
      </c>
      <c r="C24" s="185">
        <v>0</v>
      </c>
      <c r="D24" s="188">
        <v>0</v>
      </c>
      <c r="E24" s="188">
        <v>0</v>
      </c>
      <c r="F24" s="188"/>
      <c r="G24" s="188">
        <f>D24+E24</f>
        <v>0</v>
      </c>
    </row>
    <row r="25" spans="1:10" ht="16.2" thickBot="1">
      <c r="A25" s="192"/>
      <c r="B25" s="199" t="s">
        <v>246</v>
      </c>
      <c r="C25" s="200"/>
      <c r="D25" s="195">
        <f>SUM(D20:D24)</f>
        <v>0</v>
      </c>
      <c r="E25" s="195">
        <f>SUM(E20:E24)</f>
        <v>0</v>
      </c>
      <c r="F25" s="195">
        <f>SUM(F20:F24)</f>
        <v>0</v>
      </c>
      <c r="G25" s="196">
        <f>SUM(G20:G24)</f>
        <v>0</v>
      </c>
      <c r="H25" s="201"/>
      <c r="I25" s="198"/>
      <c r="J25" s="198"/>
    </row>
    <row r="26" spans="1:10">
      <c r="G26" s="201"/>
    </row>
    <row r="28" spans="1:10" ht="15.6">
      <c r="B28" s="179" t="s">
        <v>248</v>
      </c>
      <c r="C28" s="179"/>
      <c r="D28" s="179"/>
      <c r="E28" s="179"/>
      <c r="F28" s="179"/>
      <c r="G28" s="179"/>
    </row>
    <row r="30" spans="1:10">
      <c r="A30" s="180" t="s">
        <v>235</v>
      </c>
      <c r="B30" s="180" t="s">
        <v>236</v>
      </c>
      <c r="C30" s="180" t="s">
        <v>237</v>
      </c>
      <c r="D30" s="202" t="s">
        <v>249</v>
      </c>
      <c r="E30" s="180" t="s">
        <v>239</v>
      </c>
      <c r="F30" s="180" t="s">
        <v>240</v>
      </c>
      <c r="G30" s="181" t="s">
        <v>238</v>
      </c>
    </row>
    <row r="31" spans="1:10">
      <c r="A31" s="182"/>
      <c r="B31" s="182"/>
      <c r="C31" s="182"/>
      <c r="D31" s="203"/>
      <c r="E31" s="182"/>
      <c r="F31" s="182"/>
      <c r="G31" s="183">
        <v>42004</v>
      </c>
    </row>
    <row r="32" spans="1:10">
      <c r="A32" s="185">
        <v>1</v>
      </c>
      <c r="B32" s="204" t="s">
        <v>75</v>
      </c>
      <c r="C32" s="187">
        <v>0</v>
      </c>
      <c r="D32" s="188">
        <f>D8</f>
        <v>0</v>
      </c>
      <c r="E32" s="188">
        <f>E8</f>
        <v>0</v>
      </c>
      <c r="F32" s="188">
        <v>0</v>
      </c>
      <c r="G32" s="188">
        <f>D32+E32-F32</f>
        <v>0</v>
      </c>
    </row>
    <row r="33" spans="1:14">
      <c r="A33" s="185">
        <v>2</v>
      </c>
      <c r="B33" s="186" t="s">
        <v>241</v>
      </c>
      <c r="C33" s="187" t="s">
        <v>242</v>
      </c>
      <c r="D33" s="188">
        <f t="shared" ref="D33:E36" si="0">D9-D21</f>
        <v>0</v>
      </c>
      <c r="E33" s="188">
        <f t="shared" si="0"/>
        <v>196280</v>
      </c>
      <c r="F33" s="188">
        <v>0</v>
      </c>
      <c r="G33" s="188">
        <f>D33+E33-F33</f>
        <v>196280</v>
      </c>
      <c r="M33" s="184"/>
      <c r="N33" s="184"/>
    </row>
    <row r="34" spans="1:14">
      <c r="A34" s="185">
        <v>3</v>
      </c>
      <c r="B34" s="186" t="s">
        <v>243</v>
      </c>
      <c r="C34" s="185">
        <v>0</v>
      </c>
      <c r="D34" s="188">
        <f t="shared" si="0"/>
        <v>0</v>
      </c>
      <c r="E34" s="188">
        <f t="shared" si="0"/>
        <v>0</v>
      </c>
      <c r="F34" s="188">
        <v>0</v>
      </c>
      <c r="G34" s="188">
        <f>D34+E34-F34</f>
        <v>0</v>
      </c>
      <c r="M34" s="184"/>
      <c r="N34" s="184"/>
    </row>
    <row r="35" spans="1:14">
      <c r="A35" s="185">
        <v>4</v>
      </c>
      <c r="B35" s="186" t="s">
        <v>244</v>
      </c>
      <c r="C35" s="185">
        <v>0</v>
      </c>
      <c r="D35" s="188">
        <f t="shared" si="0"/>
        <v>0</v>
      </c>
      <c r="E35" s="188">
        <f t="shared" si="0"/>
        <v>0</v>
      </c>
      <c r="F35" s="188">
        <v>0</v>
      </c>
      <c r="G35" s="188">
        <f>D35+E35-F35</f>
        <v>0</v>
      </c>
      <c r="M35" s="184"/>
      <c r="N35" s="184"/>
    </row>
    <row r="36" spans="1:14" ht="15.6" thickBot="1">
      <c r="A36" s="185">
        <v>5</v>
      </c>
      <c r="B36" s="186" t="s">
        <v>245</v>
      </c>
      <c r="C36" s="185">
        <v>0</v>
      </c>
      <c r="D36" s="188">
        <f t="shared" si="0"/>
        <v>0</v>
      </c>
      <c r="E36" s="188">
        <f t="shared" si="0"/>
        <v>0</v>
      </c>
      <c r="F36" s="188">
        <v>0</v>
      </c>
      <c r="G36" s="188">
        <f>D36+E36-F36</f>
        <v>0</v>
      </c>
      <c r="M36" s="184"/>
      <c r="N36" s="184"/>
    </row>
    <row r="37" spans="1:14" ht="16.2" thickBot="1">
      <c r="A37" s="192"/>
      <c r="B37" s="199" t="s">
        <v>246</v>
      </c>
      <c r="C37" s="200"/>
      <c r="D37" s="195">
        <f>SUM(D32:D36)</f>
        <v>0</v>
      </c>
      <c r="E37" s="195">
        <f>SUM(E32:E36)</f>
        <v>196280</v>
      </c>
      <c r="F37" s="195">
        <f>SUM(F32:F36)</f>
        <v>0</v>
      </c>
      <c r="G37" s="196">
        <f>SUM(G32:G36)</f>
        <v>196280</v>
      </c>
      <c r="H37" s="198"/>
      <c r="I37" s="201"/>
      <c r="J37" s="198"/>
      <c r="M37" s="205"/>
      <c r="N37" s="184"/>
    </row>
    <row r="38" spans="1:14" s="184" customFormat="1">
      <c r="F38" s="190"/>
      <c r="G38" s="206"/>
      <c r="J38" s="190"/>
    </row>
    <row r="39" spans="1:14" ht="15.6">
      <c r="D39" s="198"/>
      <c r="E39" s="207" t="s">
        <v>250</v>
      </c>
      <c r="F39" s="207"/>
      <c r="G39" s="207"/>
      <c r="I39" s="201"/>
      <c r="M39" s="184"/>
      <c r="N39" s="184"/>
    </row>
    <row r="40" spans="1:14">
      <c r="D40" s="198"/>
      <c r="E40" s="208" t="s">
        <v>251</v>
      </c>
      <c r="F40" s="208"/>
      <c r="G40" s="208"/>
      <c r="I40" s="198"/>
      <c r="M40" s="184"/>
      <c r="N40" s="184"/>
    </row>
    <row r="41" spans="1:14">
      <c r="M41" s="184"/>
      <c r="N41" s="184"/>
    </row>
  </sheetData>
  <mergeCells count="21">
    <mergeCell ref="E39:G39"/>
    <mergeCell ref="E40:G40"/>
    <mergeCell ref="B28:G28"/>
    <mergeCell ref="A30:A31"/>
    <mergeCell ref="B30:B31"/>
    <mergeCell ref="C30:C31"/>
    <mergeCell ref="D30:D31"/>
    <mergeCell ref="E30:E31"/>
    <mergeCell ref="F30:F31"/>
    <mergeCell ref="B16:G16"/>
    <mergeCell ref="A18:A19"/>
    <mergeCell ref="B18:B19"/>
    <mergeCell ref="C18:C19"/>
    <mergeCell ref="E18:E19"/>
    <mergeCell ref="F18:F19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Sheet2</vt:lpstr>
      <vt:lpstr>Sheet3</vt:lpstr>
      <vt:lpstr>Sheet1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2015-03-26T04:00:46Z</dcterms:modified>
</cp:coreProperties>
</file>