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LINE\Desktop\Bilanci 2023\Graphic Line - 2023\Dorezim tatime\EALBANIA\"/>
    </mc:Choice>
  </mc:AlternateContent>
  <xr:revisionPtr revIDLastSave="0" documentId="13_ncr:1_{DFECB8BB-6054-4453-9762-CF61CB6E6F25}" xr6:coauthVersionLast="47" xr6:coauthVersionMax="47" xr10:uidLastSave="{00000000-0000-0000-0000-000000000000}"/>
  <bookViews>
    <workbookView xWindow="-120" yWindow="-120" windowWidth="24240" windowHeight="13140" xr2:uid="{8AD1C052-155D-48CF-AA11-27796F232E33}"/>
  </bookViews>
  <sheets>
    <sheet name="performanca" sheetId="1" r:id="rId1"/>
    <sheet name="te ardh-shpenz" sheetId="2" r:id="rId2"/>
    <sheet name="cash flow" sheetId="3" r:id="rId3"/>
    <sheet name="levizjet ne kapital" sheetId="4" r:id="rId4"/>
    <sheet name="shenime shpjeguese" sheetId="5" r:id="rId5"/>
    <sheet name="AAGJM" sheetId="6" r:id="rId6"/>
    <sheet name="INVENTAR" sheetId="7" r:id="rId7"/>
  </sheets>
  <externalReferences>
    <externalReference r:id="rId8"/>
    <externalReference r:id="rId9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9" i="5" l="1"/>
  <c r="J196" i="5"/>
  <c r="J74" i="4"/>
  <c r="H74" i="4"/>
  <c r="G74" i="4"/>
  <c r="F74" i="4"/>
  <c r="E74" i="4"/>
  <c r="D74" i="4"/>
  <c r="C74" i="4"/>
  <c r="B74" i="4"/>
  <c r="I73" i="4"/>
  <c r="K73" i="4" s="1"/>
  <c r="I72" i="4"/>
  <c r="K72" i="4" s="1"/>
  <c r="I71" i="4"/>
  <c r="K71" i="4" s="1"/>
  <c r="I70" i="4"/>
  <c r="K70" i="4" s="1"/>
  <c r="J69" i="4"/>
  <c r="J76" i="4" s="1"/>
  <c r="H69" i="4"/>
  <c r="G69" i="4"/>
  <c r="F69" i="4"/>
  <c r="F76" i="4" s="1"/>
  <c r="E69" i="4"/>
  <c r="E76" i="4" s="1"/>
  <c r="D69" i="4"/>
  <c r="D76" i="4" s="1"/>
  <c r="C69" i="4"/>
  <c r="C76" i="4" s="1"/>
  <c r="B69" i="4"/>
  <c r="I69" i="4" s="1"/>
  <c r="K69" i="4" s="1"/>
  <c r="I68" i="4"/>
  <c r="K68" i="4" s="1"/>
  <c r="I67" i="4"/>
  <c r="K67" i="4" s="1"/>
  <c r="I66" i="4"/>
  <c r="K66" i="4" s="1"/>
  <c r="I65" i="4"/>
  <c r="K65" i="4" s="1"/>
  <c r="I64" i="4"/>
  <c r="K64" i="4" s="1"/>
  <c r="B52" i="3"/>
  <c r="I74" i="4" l="1"/>
  <c r="K74" i="4" s="1"/>
  <c r="B76" i="4"/>
  <c r="I76" i="4" s="1"/>
  <c r="K76" i="4" s="1"/>
  <c r="F163" i="6" l="1"/>
  <c r="F165" i="6" s="1"/>
  <c r="K143" i="6"/>
  <c r="I143" i="6"/>
  <c r="H143" i="6"/>
  <c r="G143" i="6"/>
  <c r="D143" i="6"/>
  <c r="D139" i="6"/>
  <c r="G137" i="6"/>
  <c r="H137" i="6" s="1"/>
  <c r="I137" i="6" s="1"/>
  <c r="G136" i="6"/>
  <c r="H136" i="6" s="1"/>
  <c r="I136" i="6" s="1"/>
  <c r="G135" i="6"/>
  <c r="H135" i="6" s="1"/>
  <c r="K135" i="6" s="1"/>
  <c r="G134" i="6"/>
  <c r="H134" i="6" s="1"/>
  <c r="K134" i="6" s="1"/>
  <c r="G133" i="6"/>
  <c r="H133" i="6" s="1"/>
  <c r="K133" i="6" s="1"/>
  <c r="G132" i="6"/>
  <c r="H132" i="6" s="1"/>
  <c r="K132" i="6" s="1"/>
  <c r="G131" i="6"/>
  <c r="H131" i="6" s="1"/>
  <c r="K131" i="6" s="1"/>
  <c r="G130" i="6"/>
  <c r="D128" i="6"/>
  <c r="I126" i="6"/>
  <c r="G126" i="6"/>
  <c r="G125" i="6"/>
  <c r="I125" i="6" s="1"/>
  <c r="G124" i="6"/>
  <c r="I124" i="6" s="1"/>
  <c r="G123" i="6"/>
  <c r="H123" i="6" s="1"/>
  <c r="G122" i="6"/>
  <c r="H122" i="6" s="1"/>
  <c r="K122" i="6" s="1"/>
  <c r="G121" i="6"/>
  <c r="H121" i="6" s="1"/>
  <c r="G120" i="6"/>
  <c r="H120" i="6" s="1"/>
  <c r="H119" i="6"/>
  <c r="K119" i="6" s="1"/>
  <c r="G119" i="6"/>
  <c r="G118" i="6"/>
  <c r="H118" i="6" s="1"/>
  <c r="K118" i="6" s="1"/>
  <c r="K117" i="6"/>
  <c r="K115" i="6"/>
  <c r="K114" i="6"/>
  <c r="D112" i="6"/>
  <c r="G111" i="6"/>
  <c r="I109" i="6"/>
  <c r="G109" i="6"/>
  <c r="G108" i="6"/>
  <c r="H108" i="6" s="1"/>
  <c r="G107" i="6"/>
  <c r="H107" i="6" s="1"/>
  <c r="G106" i="6"/>
  <c r="H106" i="6" s="1"/>
  <c r="G105" i="6"/>
  <c r="H105" i="6" s="1"/>
  <c r="G104" i="6"/>
  <c r="H104" i="6" s="1"/>
  <c r="G103" i="6"/>
  <c r="H103" i="6" s="1"/>
  <c r="G102" i="6"/>
  <c r="H102" i="6" s="1"/>
  <c r="G101" i="6"/>
  <c r="H101" i="6" s="1"/>
  <c r="G100" i="6"/>
  <c r="H100" i="6" s="1"/>
  <c r="G99" i="6"/>
  <c r="H99" i="6" s="1"/>
  <c r="G98" i="6"/>
  <c r="H98" i="6" s="1"/>
  <c r="G97" i="6"/>
  <c r="H97" i="6" s="1"/>
  <c r="G96" i="6"/>
  <c r="H96" i="6" s="1"/>
  <c r="G95" i="6"/>
  <c r="H95" i="6" s="1"/>
  <c r="G94" i="6"/>
  <c r="H94" i="6" s="1"/>
  <c r="G93" i="6"/>
  <c r="H93" i="6" s="1"/>
  <c r="G92" i="6"/>
  <c r="H92" i="6" s="1"/>
  <c r="G91" i="6"/>
  <c r="H91" i="6" s="1"/>
  <c r="G90" i="6"/>
  <c r="H90" i="6" s="1"/>
  <c r="G89" i="6"/>
  <c r="H89" i="6" s="1"/>
  <c r="G88" i="6"/>
  <c r="H88" i="6" s="1"/>
  <c r="G87" i="6"/>
  <c r="H87" i="6" s="1"/>
  <c r="G86" i="6"/>
  <c r="H86" i="6" s="1"/>
  <c r="G85" i="6"/>
  <c r="H85" i="6" s="1"/>
  <c r="G84" i="6"/>
  <c r="H84" i="6" s="1"/>
  <c r="G83" i="6"/>
  <c r="H83" i="6" s="1"/>
  <c r="G82" i="6"/>
  <c r="H82" i="6" s="1"/>
  <c r="G81" i="6"/>
  <c r="H81" i="6" s="1"/>
  <c r="G80" i="6"/>
  <c r="H80" i="6" s="1"/>
  <c r="G79" i="6"/>
  <c r="H79" i="6" s="1"/>
  <c r="I78" i="6"/>
  <c r="G78" i="6"/>
  <c r="D77" i="6"/>
  <c r="I74" i="6"/>
  <c r="G74" i="6"/>
  <c r="G73" i="6"/>
  <c r="H73" i="6" s="1"/>
  <c r="K73" i="6" s="1"/>
  <c r="G72" i="6"/>
  <c r="H72" i="6" s="1"/>
  <c r="G71" i="6"/>
  <c r="H71" i="6" s="1"/>
  <c r="K71" i="6" s="1"/>
  <c r="G70" i="6"/>
  <c r="H70" i="6" s="1"/>
  <c r="K70" i="6" s="1"/>
  <c r="G69" i="6"/>
  <c r="H69" i="6" s="1"/>
  <c r="K69" i="6" s="1"/>
  <c r="G68" i="6"/>
  <c r="H68" i="6" s="1"/>
  <c r="K68" i="6" s="1"/>
  <c r="G67" i="6"/>
  <c r="H67" i="6" s="1"/>
  <c r="K67" i="6" s="1"/>
  <c r="G66" i="6"/>
  <c r="H66" i="6" s="1"/>
  <c r="K66" i="6" s="1"/>
  <c r="G65" i="6"/>
  <c r="H65" i="6" s="1"/>
  <c r="K65" i="6" s="1"/>
  <c r="G64" i="6"/>
  <c r="H64" i="6" s="1"/>
  <c r="H63" i="6"/>
  <c r="K63" i="6" s="1"/>
  <c r="G62" i="6"/>
  <c r="H62" i="6" s="1"/>
  <c r="G61" i="6"/>
  <c r="H61" i="6" s="1"/>
  <c r="G60" i="6"/>
  <c r="H60" i="6" s="1"/>
  <c r="G59" i="6"/>
  <c r="H59" i="6" s="1"/>
  <c r="G58" i="6"/>
  <c r="H58" i="6" s="1"/>
  <c r="G57" i="6"/>
  <c r="H57" i="6" s="1"/>
  <c r="G56" i="6"/>
  <c r="H56" i="6" s="1"/>
  <c r="K56" i="6" s="1"/>
  <c r="G55" i="6"/>
  <c r="H55" i="6" s="1"/>
  <c r="I55" i="6" s="1"/>
  <c r="G54" i="6"/>
  <c r="H54" i="6" s="1"/>
  <c r="I54" i="6" s="1"/>
  <c r="G53" i="6"/>
  <c r="H53" i="6" s="1"/>
  <c r="I53" i="6" s="1"/>
  <c r="G52" i="6"/>
  <c r="H52" i="6" s="1"/>
  <c r="I52" i="6" s="1"/>
  <c r="G51" i="6"/>
  <c r="H51" i="6" s="1"/>
  <c r="K51" i="6" s="1"/>
  <c r="G50" i="6"/>
  <c r="H50" i="6" s="1"/>
  <c r="I50" i="6" s="1"/>
  <c r="G49" i="6"/>
  <c r="H49" i="6" s="1"/>
  <c r="K49" i="6" s="1"/>
  <c r="G48" i="6"/>
  <c r="H48" i="6" s="1"/>
  <c r="I48" i="6" s="1"/>
  <c r="G47" i="6"/>
  <c r="H47" i="6" s="1"/>
  <c r="K47" i="6" s="1"/>
  <c r="G46" i="6"/>
  <c r="H46" i="6" s="1"/>
  <c r="K46" i="6" s="1"/>
  <c r="H45" i="6"/>
  <c r="K45" i="6" s="1"/>
  <c r="G45" i="6"/>
  <c r="G44" i="6"/>
  <c r="H44" i="6" s="1"/>
  <c r="K44" i="6" s="1"/>
  <c r="G43" i="6"/>
  <c r="H43" i="6" s="1"/>
  <c r="G42" i="6"/>
  <c r="H42" i="6" s="1"/>
  <c r="K42" i="6" s="1"/>
  <c r="G41" i="6"/>
  <c r="H41" i="6" s="1"/>
  <c r="I41" i="6" s="1"/>
  <c r="G40" i="6"/>
  <c r="H40" i="6" s="1"/>
  <c r="K40" i="6" s="1"/>
  <c r="G39" i="6"/>
  <c r="H39" i="6" s="1"/>
  <c r="K39" i="6" s="1"/>
  <c r="H38" i="6"/>
  <c r="K38" i="6" s="1"/>
  <c r="G38" i="6"/>
  <c r="G37" i="6"/>
  <c r="H37" i="6" s="1"/>
  <c r="K37" i="6" s="1"/>
  <c r="G36" i="6"/>
  <c r="H36" i="6" s="1"/>
  <c r="G35" i="6"/>
  <c r="H35" i="6" s="1"/>
  <c r="K35" i="6" s="1"/>
  <c r="G34" i="6"/>
  <c r="H34" i="6" s="1"/>
  <c r="I34" i="6" s="1"/>
  <c r="G33" i="6"/>
  <c r="H33" i="6" s="1"/>
  <c r="K33" i="6" s="1"/>
  <c r="G32" i="6"/>
  <c r="H32" i="6" s="1"/>
  <c r="K32" i="6" s="1"/>
  <c r="G31" i="6"/>
  <c r="H31" i="6" s="1"/>
  <c r="K31" i="6" s="1"/>
  <c r="G30" i="6"/>
  <c r="H30" i="6" s="1"/>
  <c r="I30" i="6" s="1"/>
  <c r="G29" i="6"/>
  <c r="H29" i="6" s="1"/>
  <c r="K29" i="6" s="1"/>
  <c r="G28" i="6"/>
  <c r="H28" i="6" s="1"/>
  <c r="K28" i="6" s="1"/>
  <c r="G27" i="6"/>
  <c r="H27" i="6" s="1"/>
  <c r="K27" i="6" s="1"/>
  <c r="G26" i="6"/>
  <c r="H26" i="6" s="1"/>
  <c r="K26" i="6" s="1"/>
  <c r="G25" i="6"/>
  <c r="D23" i="6"/>
  <c r="D145" i="6" s="1"/>
  <c r="G21" i="6"/>
  <c r="H21" i="6" s="1"/>
  <c r="I21" i="6" s="1"/>
  <c r="G20" i="6"/>
  <c r="H20" i="6" s="1"/>
  <c r="I20" i="6" s="1"/>
  <c r="G19" i="6"/>
  <c r="H19" i="6" s="1"/>
  <c r="I19" i="6" s="1"/>
  <c r="G18" i="6"/>
  <c r="H18" i="6" s="1"/>
  <c r="I18" i="6" s="1"/>
  <c r="G17" i="6"/>
  <c r="H17" i="6" s="1"/>
  <c r="G16" i="6"/>
  <c r="H16" i="6" s="1"/>
  <c r="G15" i="6"/>
  <c r="H15" i="6" s="1"/>
  <c r="I15" i="6" s="1"/>
  <c r="G14" i="6"/>
  <c r="H14" i="6" s="1"/>
  <c r="K14" i="6" s="1"/>
  <c r="G13" i="6"/>
  <c r="H13" i="6" s="1"/>
  <c r="K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I59" i="4"/>
  <c r="K59" i="4" s="1"/>
  <c r="H42" i="1"/>
  <c r="H25" i="1"/>
  <c r="J61" i="4"/>
  <c r="H61" i="4"/>
  <c r="G61" i="4"/>
  <c r="F61" i="4"/>
  <c r="E61" i="4"/>
  <c r="D61" i="4"/>
  <c r="C61" i="4"/>
  <c r="B61" i="4"/>
  <c r="I60" i="4"/>
  <c r="K60" i="4" s="1"/>
  <c r="I58" i="4"/>
  <c r="K58" i="4" s="1"/>
  <c r="I57" i="4"/>
  <c r="K57" i="4" s="1"/>
  <c r="J56" i="4"/>
  <c r="H56" i="4"/>
  <c r="G56" i="4"/>
  <c r="F56" i="4"/>
  <c r="E56" i="4"/>
  <c r="D56" i="4"/>
  <c r="C56" i="4"/>
  <c r="B56" i="4"/>
  <c r="I55" i="4"/>
  <c r="K55" i="4" s="1"/>
  <c r="I54" i="4"/>
  <c r="K54" i="4" s="1"/>
  <c r="I53" i="4"/>
  <c r="K53" i="4" s="1"/>
  <c r="I52" i="4"/>
  <c r="K52" i="4" s="1"/>
  <c r="I51" i="4"/>
  <c r="K51" i="4" s="1"/>
  <c r="I12" i="2"/>
  <c r="H23" i="1"/>
  <c r="I14" i="2"/>
  <c r="B42" i="2"/>
  <c r="J198" i="5" s="1"/>
  <c r="E104" i="5"/>
  <c r="J192" i="5"/>
  <c r="J48" i="4"/>
  <c r="H48" i="4"/>
  <c r="G48" i="4"/>
  <c r="F48" i="4"/>
  <c r="E48" i="4"/>
  <c r="D48" i="4"/>
  <c r="C48" i="4"/>
  <c r="B48" i="4"/>
  <c r="I47" i="4"/>
  <c r="K47" i="4" s="1"/>
  <c r="I46" i="4"/>
  <c r="K46" i="4" s="1"/>
  <c r="I45" i="4"/>
  <c r="K45" i="4" s="1"/>
  <c r="I44" i="4"/>
  <c r="K44" i="4" s="1"/>
  <c r="J43" i="4"/>
  <c r="H43" i="4"/>
  <c r="G43" i="4"/>
  <c r="F43" i="4"/>
  <c r="E43" i="4"/>
  <c r="D43" i="4"/>
  <c r="C43" i="4"/>
  <c r="B43" i="4"/>
  <c r="I42" i="4"/>
  <c r="K42" i="4" s="1"/>
  <c r="I41" i="4"/>
  <c r="K41" i="4" s="1"/>
  <c r="I40" i="4"/>
  <c r="K40" i="4" s="1"/>
  <c r="I39" i="4"/>
  <c r="K39" i="4" s="1"/>
  <c r="I38" i="4"/>
  <c r="K38" i="4" s="1"/>
  <c r="J49" i="5"/>
  <c r="J140" i="5"/>
  <c r="J128" i="5"/>
  <c r="E101" i="5"/>
  <c r="E102" i="5"/>
  <c r="E103" i="5"/>
  <c r="E100" i="5"/>
  <c r="I87" i="5"/>
  <c r="I67" i="5"/>
  <c r="I65" i="5" s="1"/>
  <c r="I59" i="5"/>
  <c r="J33" i="5"/>
  <c r="K123" i="6" l="1"/>
  <c r="I123" i="6"/>
  <c r="K54" i="6"/>
  <c r="I119" i="6"/>
  <c r="K50" i="6"/>
  <c r="K72" i="6"/>
  <c r="I72" i="6"/>
  <c r="K120" i="6"/>
  <c r="I120" i="6"/>
  <c r="K64" i="6"/>
  <c r="I64" i="6"/>
  <c r="K121" i="6"/>
  <c r="I121" i="6"/>
  <c r="K30" i="6"/>
  <c r="I39" i="6"/>
  <c r="I49" i="6"/>
  <c r="I118" i="6"/>
  <c r="I122" i="6"/>
  <c r="H125" i="6"/>
  <c r="K125" i="6" s="1"/>
  <c r="I134" i="6"/>
  <c r="H124" i="6"/>
  <c r="K124" i="6" s="1"/>
  <c r="K136" i="6"/>
  <c r="K52" i="6"/>
  <c r="I68" i="6"/>
  <c r="G128" i="6"/>
  <c r="K9" i="6"/>
  <c r="I9" i="6"/>
  <c r="I16" i="6"/>
  <c r="K16" i="6"/>
  <c r="I59" i="6"/>
  <c r="K59" i="6"/>
  <c r="I86" i="6"/>
  <c r="K86" i="6"/>
  <c r="I10" i="6"/>
  <c r="K10" i="6"/>
  <c r="I17" i="6"/>
  <c r="K17" i="6"/>
  <c r="I36" i="6"/>
  <c r="K36" i="6"/>
  <c r="I60" i="6"/>
  <c r="K60" i="6"/>
  <c r="I84" i="6"/>
  <c r="K84" i="6"/>
  <c r="K7" i="6"/>
  <c r="I7" i="6"/>
  <c r="K11" i="6"/>
  <c r="I11" i="6"/>
  <c r="I57" i="6"/>
  <c r="K57" i="6"/>
  <c r="I61" i="6"/>
  <c r="K61" i="6"/>
  <c r="I82" i="6"/>
  <c r="K82" i="6"/>
  <c r="I8" i="6"/>
  <c r="K8" i="6"/>
  <c r="K12" i="6"/>
  <c r="I12" i="6"/>
  <c r="I58" i="6"/>
  <c r="K58" i="6"/>
  <c r="I62" i="6"/>
  <c r="K62" i="6"/>
  <c r="I80" i="6"/>
  <c r="K80" i="6"/>
  <c r="I81" i="6"/>
  <c r="K81" i="6"/>
  <c r="I85" i="6"/>
  <c r="K85" i="6"/>
  <c r="I89" i="6"/>
  <c r="K89" i="6"/>
  <c r="I93" i="6"/>
  <c r="K93" i="6"/>
  <c r="I97" i="6"/>
  <c r="K97" i="6"/>
  <c r="I101" i="6"/>
  <c r="K101" i="6"/>
  <c r="I105" i="6"/>
  <c r="K105" i="6"/>
  <c r="I32" i="6"/>
  <c r="K41" i="6"/>
  <c r="I63" i="6"/>
  <c r="G23" i="6"/>
  <c r="I31" i="6"/>
  <c r="K34" i="6"/>
  <c r="I47" i="6"/>
  <c r="K48" i="6"/>
  <c r="K53" i="6"/>
  <c r="K55" i="6"/>
  <c r="I66" i="6"/>
  <c r="I70" i="6"/>
  <c r="I88" i="6"/>
  <c r="K88" i="6"/>
  <c r="I90" i="6"/>
  <c r="K90" i="6"/>
  <c r="I92" i="6"/>
  <c r="K92" i="6"/>
  <c r="I94" i="6"/>
  <c r="K94" i="6"/>
  <c r="I96" i="6"/>
  <c r="K96" i="6"/>
  <c r="I98" i="6"/>
  <c r="K98" i="6"/>
  <c r="I100" i="6"/>
  <c r="K100" i="6"/>
  <c r="I102" i="6"/>
  <c r="K102" i="6"/>
  <c r="I104" i="6"/>
  <c r="K104" i="6"/>
  <c r="I106" i="6"/>
  <c r="K106" i="6"/>
  <c r="I108" i="6"/>
  <c r="K108" i="6"/>
  <c r="K137" i="6"/>
  <c r="I43" i="6"/>
  <c r="K43" i="6"/>
  <c r="I79" i="6"/>
  <c r="K79" i="6"/>
  <c r="I83" i="6"/>
  <c r="K83" i="6"/>
  <c r="I87" i="6"/>
  <c r="K87" i="6"/>
  <c r="I91" i="6"/>
  <c r="K91" i="6"/>
  <c r="I95" i="6"/>
  <c r="K95" i="6"/>
  <c r="I99" i="6"/>
  <c r="K99" i="6"/>
  <c r="I103" i="6"/>
  <c r="K103" i="6"/>
  <c r="I107" i="6"/>
  <c r="K107" i="6"/>
  <c r="K15" i="6"/>
  <c r="K18" i="6"/>
  <c r="K20" i="6"/>
  <c r="I45" i="6"/>
  <c r="I67" i="6"/>
  <c r="I71" i="6"/>
  <c r="H6" i="6"/>
  <c r="K19" i="6"/>
  <c r="K21" i="6"/>
  <c r="G77" i="6"/>
  <c r="I65" i="6"/>
  <c r="I69" i="6"/>
  <c r="I73" i="6"/>
  <c r="G112" i="6"/>
  <c r="H112" i="6"/>
  <c r="G139" i="6"/>
  <c r="H25" i="6"/>
  <c r="H130" i="6"/>
  <c r="I48" i="4"/>
  <c r="K48" i="4" s="1"/>
  <c r="I61" i="4"/>
  <c r="K61" i="4" s="1"/>
  <c r="I56" i="4"/>
  <c r="K56" i="4" s="1"/>
  <c r="I16" i="2"/>
  <c r="I43" i="4"/>
  <c r="K43" i="4" s="1"/>
  <c r="D42" i="3"/>
  <c r="B42" i="3"/>
  <c r="D29" i="3"/>
  <c r="B29" i="3"/>
  <c r="D18" i="3"/>
  <c r="B18" i="3"/>
  <c r="K128" i="6" l="1"/>
  <c r="I128" i="6"/>
  <c r="H128" i="6"/>
  <c r="H139" i="6"/>
  <c r="I130" i="6"/>
  <c r="I139" i="6" s="1"/>
  <c r="K130" i="6"/>
  <c r="K139" i="6" s="1"/>
  <c r="H23" i="6"/>
  <c r="I6" i="6"/>
  <c r="I23" i="6" s="1"/>
  <c r="K6" i="6"/>
  <c r="K23" i="6" s="1"/>
  <c r="G145" i="6"/>
  <c r="H77" i="6"/>
  <c r="H145" i="6" s="1"/>
  <c r="K25" i="6"/>
  <c r="K77" i="6" s="1"/>
  <c r="I25" i="6"/>
  <c r="I77" i="6" s="1"/>
  <c r="K112" i="6"/>
  <c r="I112" i="6"/>
  <c r="D44" i="3"/>
  <c r="D47" i="3" s="1"/>
  <c r="B44" i="3"/>
  <c r="B47" i="3" s="1"/>
  <c r="B50" i="3" s="1"/>
  <c r="J35" i="4"/>
  <c r="H35" i="4"/>
  <c r="G35" i="4"/>
  <c r="F35" i="4"/>
  <c r="E35" i="4"/>
  <c r="D35" i="4"/>
  <c r="C35" i="4"/>
  <c r="B35" i="4"/>
  <c r="I34" i="4"/>
  <c r="K34" i="4" s="1"/>
  <c r="I33" i="4"/>
  <c r="K33" i="4" s="1"/>
  <c r="I32" i="4"/>
  <c r="K32" i="4" s="1"/>
  <c r="I31" i="4"/>
  <c r="K31" i="4" s="1"/>
  <c r="J30" i="4"/>
  <c r="H30" i="4"/>
  <c r="G30" i="4"/>
  <c r="F30" i="4"/>
  <c r="E30" i="4"/>
  <c r="D30" i="4"/>
  <c r="C30" i="4"/>
  <c r="B30" i="4"/>
  <c r="I29" i="4"/>
  <c r="K29" i="4" s="1"/>
  <c r="I28" i="4"/>
  <c r="K28" i="4" s="1"/>
  <c r="I27" i="4"/>
  <c r="K27" i="4" s="1"/>
  <c r="I26" i="4"/>
  <c r="K26" i="4" s="1"/>
  <c r="I25" i="4"/>
  <c r="K25" i="4" s="1"/>
  <c r="J22" i="4"/>
  <c r="H22" i="4"/>
  <c r="G22" i="4"/>
  <c r="F22" i="4"/>
  <c r="E22" i="4"/>
  <c r="D22" i="4"/>
  <c r="C22" i="4"/>
  <c r="B22" i="4"/>
  <c r="I21" i="4"/>
  <c r="K21" i="4" s="1"/>
  <c r="I20" i="4"/>
  <c r="K20" i="4" s="1"/>
  <c r="I19" i="4"/>
  <c r="K19" i="4" s="1"/>
  <c r="I18" i="4"/>
  <c r="K18" i="4" s="1"/>
  <c r="J17" i="4"/>
  <c r="H17" i="4"/>
  <c r="G17" i="4"/>
  <c r="F17" i="4"/>
  <c r="E17" i="4"/>
  <c r="D17" i="4"/>
  <c r="C17" i="4"/>
  <c r="B17" i="4"/>
  <c r="I16" i="4"/>
  <c r="K16" i="4" s="1"/>
  <c r="I15" i="4"/>
  <c r="K15" i="4" s="1"/>
  <c r="I14" i="4"/>
  <c r="K14" i="4" s="1"/>
  <c r="I13" i="4"/>
  <c r="K13" i="4" s="1"/>
  <c r="J12" i="4"/>
  <c r="H12" i="4"/>
  <c r="H24" i="4" s="1"/>
  <c r="G12" i="4"/>
  <c r="F12" i="4"/>
  <c r="E12" i="4"/>
  <c r="E24" i="4" s="1"/>
  <c r="D12" i="4"/>
  <c r="D24" i="4" s="1"/>
  <c r="C12" i="4"/>
  <c r="B12" i="4"/>
  <c r="I11" i="4"/>
  <c r="K11" i="4" s="1"/>
  <c r="I10" i="4"/>
  <c r="K10" i="4" s="1"/>
  <c r="D37" i="4" l="1"/>
  <c r="D50" i="4" s="1"/>
  <c r="D63" i="4" s="1"/>
  <c r="I145" i="6"/>
  <c r="K145" i="6"/>
  <c r="E37" i="4"/>
  <c r="E50" i="4" s="1"/>
  <c r="E63" i="4" s="1"/>
  <c r="C24" i="4"/>
  <c r="C37" i="4" s="1"/>
  <c r="C50" i="4" s="1"/>
  <c r="C63" i="4" s="1"/>
  <c r="I22" i="4"/>
  <c r="K22" i="4" s="1"/>
  <c r="J24" i="4"/>
  <c r="J37" i="4" s="1"/>
  <c r="J50" i="4" s="1"/>
  <c r="J63" i="4" s="1"/>
  <c r="I35" i="4"/>
  <c r="K35" i="4" s="1"/>
  <c r="I17" i="4"/>
  <c r="K17" i="4" s="1"/>
  <c r="F24" i="4"/>
  <c r="F37" i="4" s="1"/>
  <c r="F50" i="4" s="1"/>
  <c r="F63" i="4" s="1"/>
  <c r="I30" i="4"/>
  <c r="K30" i="4" s="1"/>
  <c r="G24" i="4"/>
  <c r="G37" i="4" s="1"/>
  <c r="B24" i="4"/>
  <c r="I12" i="4"/>
  <c r="K12" i="4" s="1"/>
  <c r="I24" i="4" l="1"/>
  <c r="K24" i="4" s="1"/>
  <c r="B37" i="4"/>
  <c r="B50" i="4" s="1"/>
  <c r="B63" i="4" l="1"/>
  <c r="I63" i="4" s="1"/>
  <c r="K63" i="4" s="1"/>
  <c r="I50" i="4"/>
  <c r="K50" i="4" s="1"/>
  <c r="I37" i="4"/>
  <c r="K37" i="4" s="1"/>
  <c r="J144" i="5"/>
  <c r="I106" i="5"/>
  <c r="H106" i="5"/>
  <c r="F106" i="5"/>
  <c r="J105" i="5"/>
  <c r="J106" i="5" s="1"/>
  <c r="E105" i="5"/>
  <c r="K21" i="5"/>
  <c r="K25" i="5" s="1"/>
  <c r="K15" i="5"/>
  <c r="K14" i="5"/>
  <c r="K13" i="5"/>
  <c r="K12" i="5"/>
  <c r="K17" i="5" l="1"/>
  <c r="G106" i="5"/>
  <c r="E106" i="5"/>
  <c r="D55" i="2" l="1"/>
  <c r="B55" i="2"/>
  <c r="D42" i="2"/>
  <c r="D47" i="2" s="1"/>
  <c r="D57" i="2" s="1"/>
  <c r="B47" i="2"/>
  <c r="B57" i="2" l="1"/>
  <c r="D107" i="1"/>
  <c r="D109" i="1" s="1"/>
  <c r="B107" i="1"/>
  <c r="B109" i="1" s="1"/>
  <c r="D92" i="1"/>
  <c r="B92" i="1"/>
  <c r="D75" i="1"/>
  <c r="B75" i="1"/>
  <c r="D55" i="1"/>
  <c r="B55" i="1"/>
  <c r="D33" i="1"/>
  <c r="B33" i="1"/>
  <c r="B57" i="1" s="1"/>
  <c r="D57" i="1" l="1"/>
  <c r="B94" i="1"/>
  <c r="B111" i="1" s="1"/>
  <c r="D94" i="1"/>
  <c r="D111" i="1" s="1"/>
  <c r="B113" i="1" l="1"/>
  <c r="D1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G.LINE</author>
    <author>ehaxhi</author>
  </authors>
  <commentList>
    <comment ref="A11" authorId="0" shapeId="0" xr:uid="{BB8FA4AF-5EEC-417A-97CF-377A3570F6BF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Banke + Arke</t>
        </r>
      </text>
    </comment>
    <comment ref="A18" authorId="0" shapeId="0" xr:uid="{53708132-9E27-470B-A0E0-4EE41E9AC627}">
      <text>
        <r>
          <rPr>
            <b/>
            <sz val="9"/>
            <color indexed="81"/>
            <rFont val="Tahoma"/>
            <family val="2"/>
          </rPr>
          <t>G.te arketueshme ndaj klienteve</t>
        </r>
      </text>
    </comment>
    <comment ref="A21" authorId="0" shapeId="0" xr:uid="{EB7898BE-B555-413E-A176-52A2765E66ED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tatim fitimi I parapagua</t>
        </r>
      </text>
    </comment>
    <comment ref="A65" authorId="0" shapeId="0" xr:uid="{2A70E0D1-719F-450B-A476-7F2CD451D707}">
      <text>
        <r>
          <rPr>
            <b/>
            <sz val="9"/>
            <color indexed="81"/>
            <rFont val="Tahoma"/>
            <family val="2"/>
          </rPr>
          <t>G.LINE:Te paguaeshme ndaj furnitorit</t>
        </r>
      </text>
    </comment>
    <comment ref="A70" authorId="0" shapeId="0" xr:uid="{49B5AAB3-8D03-4246-AD57-FE2CE28257BB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Tvsh 613571
Tat. Burim 31110, 
TAP 20215
</t>
        </r>
      </text>
    </comment>
    <comment ref="B97" authorId="1" shapeId="0" xr:uid="{1CFA38D0-A012-47E2-B509-3C926BC2D365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1" shapeId="0" xr:uid="{1D98B186-7C1A-4FB7-81CE-DFB23C708004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1" shapeId="0" xr:uid="{E6751541-4F20-4A1A-9214-749C2601B79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1" shapeId="0" xr:uid="{D60BAB1B-AE9C-4393-A205-57CDF116AE2A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1" shapeId="0" xr:uid="{97CC6147-579C-4218-86E9-486E6E4ADFC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1" shapeId="0" xr:uid="{203E0918-6DE3-44CE-9482-D2AB5B5CF6F3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1" shapeId="0" xr:uid="{90CAB529-AF13-4E3A-AD46-08BFB878EDC9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1" shapeId="0" xr:uid="{C9D88B5C-791C-44C5-AD55-2F1FB96D245F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1" shapeId="0" xr:uid="{6403409F-7182-4C9F-8F68-952D0007160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1" shapeId="0" xr:uid="{83FBA535-CC2D-403D-BC8B-92D586A3387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1" shapeId="0" xr:uid="{DED7276A-96DB-4B03-B27E-F9753F16981C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1" shapeId="0" xr:uid="{FFE0EC5C-4737-4483-BE7E-33FB67C8D2D9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1" shapeId="0" xr:uid="{C31B51BA-E701-4E91-B79E-498224D91AF3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1" shapeId="0" xr:uid="{EE94670E-5F14-49EC-B382-418C51C6342D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1" shapeId="0" xr:uid="{7ED8B65C-A369-4BFC-94CF-E6CA7548B7CF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1" shapeId="0" xr:uid="{DF91744D-E7D8-41C7-A288-FA3A16ECDB0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1" shapeId="0" xr:uid="{67E89D3E-B08F-46D0-9A12-A3ED623AA89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1" shapeId="0" xr:uid="{B4B8144C-3C80-4A26-910D-16258201DFC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1" shapeId="0" xr:uid="{640C79D6-CA73-432B-A75F-C48290915869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1" shapeId="0" xr:uid="{DC5DE08B-FFAC-4D0C-BBAF-941A2AC2E0E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G.LINE</author>
  </authors>
  <commentList>
    <comment ref="A17" authorId="0" shapeId="0" xr:uid="{33E4B368-7E9A-4B36-A4CD-7ED3DD4FA5D3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share office</t>
        </r>
      </text>
    </comment>
    <comment ref="A20" authorId="0" shapeId="0" xr:uid="{1F3487B4-F0F2-4794-8F7B-F31642575C9E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Shpenzime nga te tretet (forma, prerje, palosje, etj)</t>
        </r>
      </text>
    </comment>
    <comment ref="A26" authorId="0" shapeId="0" xr:uid="{283A76CD-89A8-4704-A33E-7E0892AB7D6C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Amortizim dhe shpenzime investim zyre Viti III (99470)</t>
        </r>
      </text>
    </comment>
    <comment ref="A27" authorId="0" shapeId="0" xr:uid="{1A204E75-B66C-4BEB-9D69-F95BE3908D45}">
      <text>
        <r>
          <rPr>
            <b/>
            <sz val="9"/>
            <color indexed="81"/>
            <rFont val="Tahoma"/>
            <family val="2"/>
          </rPr>
          <t>G.LINE:</t>
        </r>
        <r>
          <rPr>
            <sz val="9"/>
            <color indexed="81"/>
            <rFont val="Tahoma"/>
            <family val="2"/>
          </rPr>
          <t xml:space="preserve">
Mirembajtje dhe shpenzime operative, tax bashkie, qera, komision banke, cel, iso, energji, karburant, investime zyre, etj.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H17" authorId="0" shapeId="0" xr:uid="{5AF0ABD2-C1E7-4E86-A978-1B4F21B21E0D}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 shapeId="0" xr:uid="{B03B7833-E34D-45A5-AB6F-08139236D1E4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 shapeId="0" xr:uid="{115C059B-38A1-4700-943F-FF1DD02FFD3C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 shapeId="0" xr:uid="{9409ED59-D4EF-4D9D-BA05-2FB4660B00DD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  <comment ref="H43" authorId="0" shapeId="0" xr:uid="{88780C9E-94EB-47FF-AB9E-BD8C120F4E3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43" authorId="0" shapeId="0" xr:uid="{0A0E9109-07D5-4045-97C7-82F73C2034D2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  <comment ref="H56" authorId="0" shapeId="0" xr:uid="{DA468C27-2EC0-42F6-B09A-EAB274EC39D8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56" authorId="0" shapeId="0" xr:uid="{3815A005-499A-4667-AC9A-AD28A4A93A19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  <comment ref="H69" authorId="0" shapeId="0" xr:uid="{EFB7E252-848A-43EC-9A5D-C7A51BB1DB5B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69" authorId="0" shapeId="0" xr:uid="{C74D4D5F-0BAC-4567-895E-1B9D589CA725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<sst xmlns="http://schemas.openxmlformats.org/spreadsheetml/2006/main" count="2201" uniqueCount="1468">
  <si>
    <t>Graphic line-01 shpk</t>
  </si>
  <si>
    <t>K31722069H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</si>
  <si>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</si>
  <si>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</si>
  <si>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</si>
  <si>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</si>
  <si>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</si>
  <si>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</si>
  <si>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</si>
  <si>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</si>
  <si>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</si>
  <si>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</si>
  <si>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</si>
  <si>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</si>
  <si>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</si>
  <si>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</si>
  <si>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</si>
  <si>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</si>
  <si>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</si>
  <si>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</si>
  <si>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</si>
  <si>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</si>
  <si>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</si>
  <si>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</si>
  <si>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</si>
  <si>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</si>
  <si>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</si>
  <si>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</si>
  <si>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</si>
  <si>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</si>
  <si>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</si>
  <si>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</si>
  <si>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</si>
  <si>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</si>
  <si>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</si>
  <si>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</si>
  <si>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</si>
  <si>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</si>
  <si>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</si>
  <si>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</si>
  <si>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</si>
  <si>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</si>
  <si>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</si>
  <si>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</si>
  <si>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</si>
  <si>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</si>
  <si>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</si>
  <si>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</si>
  <si>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</si>
  <si>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</si>
  <si>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</si>
  <si>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</si>
  <si>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</si>
  <si>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</si>
  <si>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</si>
  <si>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</si>
  <si>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</si>
  <si>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</si>
  <si>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</si>
  <si>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</si>
  <si>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</si>
  <si>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</si>
  <si>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</si>
  <si>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</si>
  <si>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</si>
  <si>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</si>
  <si>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</si>
  <si>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</si>
  <si>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</si>
  <si>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</si>
  <si>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</si>
  <si>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</si>
  <si>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</si>
  <si>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</si>
  <si>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</si>
  <si>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</si>
  <si>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</si>
  <si>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</si>
  <si>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</si>
  <si>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</si>
  <si>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</si>
  <si>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</si>
  <si>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</si>
  <si>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</si>
  <si>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</si>
  <si>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</si>
  <si>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</si>
  <si>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</si>
  <si>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</si>
  <si>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</si>
  <si>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</si>
  <si>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</si>
  <si>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Graphic Line-01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</si>
  <si>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</si>
  <si>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</si>
  <si>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</si>
  <si>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</si>
  <si>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</si>
  <si>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</si>
  <si>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</si>
  <si>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</si>
  <si>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</si>
  <si>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</si>
  <si>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</si>
  <si>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</si>
  <si>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</si>
  <si>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</si>
  <si>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</si>
  <si>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</si>
  <si>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</si>
  <si>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</si>
  <si>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</si>
  <si>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</si>
  <si>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</si>
  <si>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</si>
  <si>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</si>
  <si>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</si>
  <si>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</si>
  <si>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</si>
  <si>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</si>
  <si>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</si>
  <si>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</si>
  <si>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</si>
  <si>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</si>
  <si>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</si>
  <si>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</si>
  <si>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</si>
  <si>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</si>
  <si>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</si>
  <si>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</si>
  <si>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</si>
  <si>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</si>
  <si>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</si>
  <si>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</si>
  <si>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</si>
  <si>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</si>
  <si>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</si>
  <si>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</si>
  <si>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</si>
  <si>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</si>
  <si>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</si>
  <si>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</si>
  <si>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</si>
  <si>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</si>
  <si>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</si>
  <si>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</si>
  <si>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</si>
  <si>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tjera, tvsh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</si>
  <si>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</si>
  <si>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</si>
  <si>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</si>
  <si>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</si>
  <si>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</si>
  <si>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</si>
  <si>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</si>
  <si>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</si>
  <si>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</si>
  <si>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</si>
  <si>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</si>
  <si>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</si>
  <si>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</si>
  <si>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</si>
  <si>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</si>
  <si>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</si>
  <si>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</si>
  <si>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</si>
  <si>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</si>
  <si>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</si>
  <si>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</si>
  <si>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</si>
  <si>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</si>
  <si>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</si>
  <si>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</si>
  <si>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</si>
  <si>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</si>
  <si>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</si>
  <si>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</si>
  <si>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</si>
  <si>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</si>
  <si>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</si>
  <si>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</si>
  <si>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</si>
  <si>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Efekti i ndryshimeve ne politikat kontabile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</si>
  <si>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</si>
  <si>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</si>
  <si>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</si>
  <si>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</si>
  <si>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</si>
  <si>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</si>
  <si>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</si>
  <si>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</si>
  <si>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Ref.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</si>
  <si>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</si>
  <si>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</si>
  <si>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</si>
  <si>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</si>
  <si>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</si>
  <si>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</si>
  <si>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</si>
  <si>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</si>
  <si>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</si>
  <si>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</si>
  <si>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</si>
  <si>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</si>
  <si>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</si>
  <si>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</si>
  <si>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</si>
  <si>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RAIFFEISEN BANK</t>
  </si>
  <si>
    <t>LEK</t>
  </si>
  <si>
    <t>INTESA SAN PAULO</t>
  </si>
  <si>
    <t>USD</t>
  </si>
  <si>
    <t>0003803822</t>
  </si>
  <si>
    <t>EURO</t>
  </si>
  <si>
    <t>Arka</t>
  </si>
  <si>
    <t>E M E R T I M I</t>
  </si>
  <si>
    <t>Arka ne Leke</t>
  </si>
  <si>
    <t>Arka ne Euro</t>
  </si>
  <si>
    <t>Arka ne Dollare</t>
  </si>
  <si>
    <t>Derivative dhe aktive te mbajtura per tregtim</t>
  </si>
  <si>
    <t>Shoqeria nuk ka derivative dhe aktive te mbajtura per tregtim</t>
  </si>
  <si>
    <t>Aktive te tjera financiare afatshkurtra</t>
  </si>
  <si>
    <t>&gt;</t>
  </si>
  <si>
    <t>Kliente per mallra,produkte e sherbime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</si>
  <si>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</si>
  <si>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</si>
  <si>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</si>
  <si>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</si>
  <si>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</si>
  <si>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</si>
  <si>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</si>
  <si>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</si>
  <si>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</si>
  <si>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</si>
  <si>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Debitore,Kreditore te tjere</t>
  </si>
  <si>
    <t>Tatim mbi fitimin</t>
  </si>
  <si>
    <t>Tatimi i derdhur paradhenie</t>
  </si>
  <si>
    <t>Tatimi i vitit ushtrimor</t>
  </si>
  <si>
    <t>Tatimi i derdhur teper</t>
  </si>
  <si>
    <t>Tatim rimbursuar</t>
  </si>
  <si>
    <t>Tatim nga viti kaluar</t>
  </si>
  <si>
    <t>Tvsh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</si>
  <si>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</si>
  <si>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</si>
  <si>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</si>
  <si>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</si>
  <si>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Te drejta e detyrime ndaj ortakeve</t>
  </si>
  <si>
    <t xml:space="preserve">Nuk ka </t>
  </si>
  <si>
    <t>Inventari</t>
  </si>
  <si>
    <t>Lendet e para</t>
  </si>
  <si>
    <t>Inventari Imet</t>
  </si>
  <si>
    <t>Prodhim ne proces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</si>
  <si>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</si>
  <si>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</si>
  <si>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</si>
  <si>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</si>
  <si>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</si>
  <si>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</si>
  <si>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</si>
  <si>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AKTIVET AFATGJATA</t>
  </si>
  <si>
    <t>Investimet  financiare afatgjata</t>
  </si>
  <si>
    <t>Aktive afatgjata materiale</t>
  </si>
  <si>
    <t>Analiza e posteve te amortizushme</t>
  </si>
  <si>
    <t>Emertimi</t>
  </si>
  <si>
    <t>Vlera</t>
  </si>
  <si>
    <t>Amortizimi</t>
  </si>
  <si>
    <t>Vl.mbetur</t>
  </si>
  <si>
    <t xml:space="preserve">Vlera </t>
  </si>
  <si>
    <t>Vlera mbetur</t>
  </si>
  <si>
    <t>Mobilje e orendi</t>
  </si>
  <si>
    <t>Paisje informatike</t>
  </si>
  <si>
    <t>Makineri,paisje</t>
  </si>
  <si>
    <t>Mjete trasporti</t>
  </si>
  <si>
    <t>Te tjera AAM</t>
  </si>
  <si>
    <t>Ndertesa</t>
  </si>
  <si>
    <t>totali</t>
  </si>
  <si>
    <t>Ativet biologjike afatgjata</t>
  </si>
  <si>
    <t>Aktive afatgjata jo materiale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</si>
  <si>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</si>
  <si>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</si>
  <si>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</si>
  <si>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</si>
  <si>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</si>
  <si>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</si>
  <si>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</si>
  <si>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</si>
  <si>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</si>
  <si>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Fatura mbi 300 mije leke te kontab.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</si>
  <si>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</si>
  <si>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</si>
  <si>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</si>
  <si>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</si>
  <si>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</si>
  <si>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</si>
  <si>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</si>
  <si>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</si>
  <si>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</si>
  <si>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</si>
  <si>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</si>
  <si>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</si>
  <si>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</si>
  <si>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</si>
  <si>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</si>
  <si>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</si>
  <si>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III</t>
  </si>
  <si>
    <t xml:space="preserve">KAPITALI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</si>
  <si>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</si>
  <si>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</si>
  <si>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</si>
  <si>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</si>
  <si>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</si>
  <si>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</si>
  <si>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</si>
  <si>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</si>
  <si>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</si>
  <si>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</si>
  <si>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●</t>
  </si>
  <si>
    <t>Fitimi i ushtrimit</t>
  </si>
  <si>
    <t>Shpenzime te pa zbriteshme</t>
  </si>
  <si>
    <t>Fitimi para tatimit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</si>
  <si>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</si>
  <si>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</si>
  <si>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</si>
  <si>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</si>
  <si>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</si>
  <si>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</si>
  <si>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</si>
  <si>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Acc</t>
  </si>
  <si>
    <t>Description</t>
  </si>
  <si>
    <t>Purchase date</t>
  </si>
  <si>
    <t>Historical date</t>
  </si>
  <si>
    <t>Months</t>
  </si>
  <si>
    <t>% of depreciation</t>
  </si>
  <si>
    <t>Depreciation</t>
  </si>
  <si>
    <t>accumulated depreciation</t>
  </si>
  <si>
    <t>Remaining value</t>
  </si>
  <si>
    <t>Te tjera orendi</t>
  </si>
  <si>
    <t>Kondicioner 25 ZD-S</t>
  </si>
  <si>
    <t>21.01.2008</t>
  </si>
  <si>
    <t>Kondicioner 20 ZD-S</t>
  </si>
  <si>
    <t>Kondicioner 28 ZD-S</t>
  </si>
  <si>
    <t>Kondicioner 50 ZD-S</t>
  </si>
  <si>
    <t xml:space="preserve">TV LCD </t>
  </si>
  <si>
    <t>22.12.2009</t>
  </si>
  <si>
    <t>Frigorifer</t>
  </si>
  <si>
    <t>15.12.2010</t>
  </si>
  <si>
    <t>ASPIRATOR</t>
  </si>
  <si>
    <t>Kembe aspiratori</t>
  </si>
  <si>
    <t>Kuti per aspiratorin</t>
  </si>
  <si>
    <t>18/10/2019</t>
  </si>
  <si>
    <t>Sistem pompash</t>
  </si>
  <si>
    <t>Pajisje zyrash e informatike</t>
  </si>
  <si>
    <t>Pajisje informatike te viti 2006</t>
  </si>
  <si>
    <t>01.01.2008</t>
  </si>
  <si>
    <t>Sensor</t>
  </si>
  <si>
    <t>Bord per makineri paketimi</t>
  </si>
  <si>
    <t>Aparat celular</t>
  </si>
  <si>
    <t>1 Monitor LCD</t>
  </si>
  <si>
    <t>26.11.2009</t>
  </si>
  <si>
    <t>Sistem alarmi</t>
  </si>
  <si>
    <t>05.11.2009</t>
  </si>
  <si>
    <t>Printer Fotokopje</t>
  </si>
  <si>
    <t>19.11.2009</t>
  </si>
  <si>
    <t>DVR- CH</t>
  </si>
  <si>
    <t>29.12.2009</t>
  </si>
  <si>
    <t>Pajisje fiskale</t>
  </si>
  <si>
    <t>23.07.2009</t>
  </si>
  <si>
    <t>8 Kamera</t>
  </si>
  <si>
    <t>Inverter</t>
  </si>
  <si>
    <t>11.01.2008</t>
  </si>
  <si>
    <t>Sistem Kamera Vezhgimi</t>
  </si>
  <si>
    <t>14.01.2011</t>
  </si>
  <si>
    <t>Modem karte SIM</t>
  </si>
  <si>
    <t>07.05.2011</t>
  </si>
  <si>
    <t>Tastiere LapTopi</t>
  </si>
  <si>
    <t>02.08.2011</t>
  </si>
  <si>
    <t>Fotokopje Toshiba 2500</t>
  </si>
  <si>
    <t>19.09.2011</t>
  </si>
  <si>
    <t>Hard Disk Samsung 2 TB</t>
  </si>
  <si>
    <t>13.01.2012</t>
  </si>
  <si>
    <t xml:space="preserve">2 Compiuter HP </t>
  </si>
  <si>
    <t>10.02.2012</t>
  </si>
  <si>
    <t>Compiuter HP</t>
  </si>
  <si>
    <t>09.05.2013</t>
  </si>
  <si>
    <t>Printer Rikon mpc 4500</t>
  </si>
  <si>
    <t>16.08.2013</t>
  </si>
  <si>
    <t>Monitor LCD</t>
  </si>
  <si>
    <t>30.08.2013</t>
  </si>
  <si>
    <t>19.12.2013</t>
  </si>
  <si>
    <t>Compiuter dell</t>
  </si>
  <si>
    <t>compiuter dell</t>
  </si>
  <si>
    <t>24.11.2014</t>
  </si>
  <si>
    <t xml:space="preserve">UPS </t>
  </si>
  <si>
    <t>3 Printera</t>
  </si>
  <si>
    <t>31.12.2014</t>
  </si>
  <si>
    <t>Bateri UPS</t>
  </si>
  <si>
    <t>Hard disk 2 TB</t>
  </si>
  <si>
    <t>Printer Ricoh MPC 2800</t>
  </si>
  <si>
    <t>Printer Flat bet UV</t>
  </si>
  <si>
    <t>Kompiuter Dell</t>
  </si>
  <si>
    <t xml:space="preserve">Monitor </t>
  </si>
  <si>
    <t xml:space="preserve">2 Ups </t>
  </si>
  <si>
    <t>Tablet</t>
  </si>
  <si>
    <t>DVR 4 Kanale 2 MPX</t>
  </si>
  <si>
    <t>sistem kamerash 8 kanale</t>
  </si>
  <si>
    <t>Celular Samsung Galaxy</t>
  </si>
  <si>
    <t>Printer epson  4800 sublimim</t>
  </si>
  <si>
    <t>Celular samsung A10</t>
  </si>
  <si>
    <t>Printer Oki 8432</t>
  </si>
  <si>
    <t>Printer Rikon Pro C</t>
  </si>
  <si>
    <t>15/02/2019</t>
  </si>
  <si>
    <t>Makineri e pajisje</t>
  </si>
  <si>
    <t>Makineri presuese</t>
  </si>
  <si>
    <t>Bateri 200 vat</t>
  </si>
  <si>
    <t>Thike prerese letre</t>
  </si>
  <si>
    <t>Makineri zhvilluese lastre</t>
  </si>
  <si>
    <t>Makineri montim lastre</t>
  </si>
  <si>
    <t>Makineri te tjera pune</t>
  </si>
  <si>
    <t>Makineri shtypi offsetR 202</t>
  </si>
  <si>
    <t>29.07.2008</t>
  </si>
  <si>
    <t>Makine shtypi PR 001 36x52</t>
  </si>
  <si>
    <t>11.04.2008</t>
  </si>
  <si>
    <t>Ploter - printimi HP</t>
  </si>
  <si>
    <t>15.07.2010</t>
  </si>
  <si>
    <t>Kooperant</t>
  </si>
  <si>
    <t>Ploter printimi Xhuly</t>
  </si>
  <si>
    <t>28.02.2014</t>
  </si>
  <si>
    <t>Makinete lidhese librash</t>
  </si>
  <si>
    <t>28.08.2013</t>
  </si>
  <si>
    <t>3 pajisje stampimi</t>
  </si>
  <si>
    <t>Makineri stampime per element sigurie per karta pvc</t>
  </si>
  <si>
    <t>Makineri stampimi per gdhendje karta pvc</t>
  </si>
  <si>
    <t>Makineri stampimi per bluza serigrafi 4c</t>
  </si>
  <si>
    <t>Makineri ngjites baneri</t>
  </si>
  <si>
    <t>LASER SPEEDY 400-80W</t>
  </si>
  <si>
    <t xml:space="preserve"> Laser SourceTrotec</t>
  </si>
  <si>
    <t>Makineri termopleks per pleksiglas</t>
  </si>
  <si>
    <t>Makineri lidhese kalendari</t>
  </si>
  <si>
    <t>Makine metalike per ngritje peshash</t>
  </si>
  <si>
    <t>Makineri palosjeje fashikulli</t>
  </si>
  <si>
    <t>Makineri ngjitje libri (glue binding machine)</t>
  </si>
  <si>
    <t>Makine qepje libri</t>
  </si>
  <si>
    <t>Makineri prodhimi kapak special</t>
  </si>
  <si>
    <t>Makine Caddy</t>
  </si>
  <si>
    <t>Ploter MUTOH 1624X</t>
  </si>
  <si>
    <t>Prese Stampimi</t>
  </si>
  <si>
    <t>Strukture tavoline</t>
  </si>
  <si>
    <t>Divan Portativ</t>
  </si>
  <si>
    <t>12.01.2011</t>
  </si>
  <si>
    <t>Karrige Zyre Melato</t>
  </si>
  <si>
    <t>13.01.2011</t>
  </si>
  <si>
    <t>Poltron I kuq</t>
  </si>
  <si>
    <t>12.04.2011</t>
  </si>
  <si>
    <t>Divan i kuq me jastek</t>
  </si>
  <si>
    <t>Biblioteke</t>
  </si>
  <si>
    <t>Librari</t>
  </si>
  <si>
    <t>27/12/2019</t>
  </si>
  <si>
    <t>karrige zyre 3 cope</t>
  </si>
  <si>
    <t xml:space="preserve">Televizor </t>
  </si>
  <si>
    <t>Instrumente dhe vegla</t>
  </si>
  <si>
    <t>Skela hekuri</t>
  </si>
  <si>
    <t>Saldatrice</t>
  </si>
  <si>
    <t>06.12.2011</t>
  </si>
  <si>
    <t>Matrapik</t>
  </si>
  <si>
    <t>Elektrogur</t>
  </si>
  <si>
    <t>26.09.2013</t>
  </si>
  <si>
    <t>Trapan</t>
  </si>
  <si>
    <t>26.02.2014</t>
  </si>
  <si>
    <t>Sharre</t>
  </si>
  <si>
    <t>TOTALI</t>
  </si>
  <si>
    <t>data</t>
  </si>
  <si>
    <t>cmimi</t>
  </si>
  <si>
    <t>Shtim aktivesh</t>
  </si>
  <si>
    <t>CD</t>
  </si>
  <si>
    <t>Baner Laminated 3.2x50</t>
  </si>
  <si>
    <t>Leter muri</t>
  </si>
  <si>
    <t>Densi toner</t>
  </si>
  <si>
    <t>Etiketa per CD</t>
  </si>
  <si>
    <t>Leter mat 61x86/300gr</t>
  </si>
  <si>
    <t>Vule trodat 4642</t>
  </si>
  <si>
    <t>Vinovil</t>
  </si>
  <si>
    <t>Vula metalike te thata</t>
  </si>
  <si>
    <t>Kuti te thjeshta druri per vere</t>
  </si>
  <si>
    <t>Kuti druri per brandy</t>
  </si>
  <si>
    <t>Pllake druri drejtkendore me metal</t>
  </si>
  <si>
    <t>Ngjites pleksiglasi</t>
  </si>
  <si>
    <t>Pllake druri rrethore me metal</t>
  </si>
  <si>
    <t>Pllake druri katrore me metal</t>
  </si>
  <si>
    <t>Pllake druri katrore me gdhendje me metal</t>
  </si>
  <si>
    <t>Pllake e thjeshte druri</t>
  </si>
  <si>
    <t>Trofe</t>
  </si>
  <si>
    <t>Pllake rrethore metali per gdhendje</t>
  </si>
  <si>
    <t>Kende plastike bashkuese pleksiglasi</t>
  </si>
  <si>
    <t>Backlit film</t>
  </si>
  <si>
    <t>Busull</t>
  </si>
  <si>
    <t>Rripa bexhash te zinj</t>
  </si>
  <si>
    <t>Pozicioni financiar ne fillim</t>
  </si>
  <si>
    <t>Pozicioni financiar i rideklaruar ne fillim</t>
  </si>
  <si>
    <t>Pozicioni financiar ne fund (viti paraardhes)</t>
  </si>
  <si>
    <t>Pozicioni financiar ne fund (viti aktual)</t>
  </si>
  <si>
    <t>Adeziv xham akull</t>
  </si>
  <si>
    <t>Adeziv color</t>
  </si>
  <si>
    <t>Leter sublimimi A4</t>
  </si>
  <si>
    <t>Leter sublimimi A3</t>
  </si>
  <si>
    <t>Material pet</t>
  </si>
  <si>
    <t>Kristale</t>
  </si>
  <si>
    <t>Trofe kristali</t>
  </si>
  <si>
    <t>Canta beze bisht kuqe</t>
  </si>
  <si>
    <t>Canta beze naturella black</t>
  </si>
  <si>
    <t>Roll baner 100x200</t>
  </si>
  <si>
    <t>Roll baner 120x200</t>
  </si>
  <si>
    <t>Jelek pune fosforeshent</t>
  </si>
  <si>
    <t>Rripa bexhash te bardhe</t>
  </si>
  <si>
    <t>Rripa bexhash te verdhe</t>
  </si>
  <si>
    <t>Korniza alumini 50x70</t>
  </si>
  <si>
    <t>PROVA</t>
  </si>
  <si>
    <t>amortizimi I akumuluar I meparshem</t>
  </si>
  <si>
    <t>Sistem Aspirimi 1</t>
  </si>
  <si>
    <t>Kuti filter + aspirator</t>
  </si>
  <si>
    <t>Sistem aspirimi 2</t>
  </si>
  <si>
    <t>pompe elektrike</t>
  </si>
  <si>
    <t>pompe uji</t>
  </si>
  <si>
    <t>Filter uji</t>
  </si>
  <si>
    <t>Celular samsung A40</t>
  </si>
  <si>
    <t>Kompiuter dell</t>
  </si>
  <si>
    <t>Karte grafike</t>
  </si>
  <si>
    <t>HDD</t>
  </si>
  <si>
    <t>Monitor</t>
  </si>
  <si>
    <t>Mobilje zyre</t>
  </si>
  <si>
    <t>Vidator</t>
  </si>
  <si>
    <t>dalje</t>
  </si>
  <si>
    <t>Investime zyre</t>
  </si>
  <si>
    <t>rezine dyshemeje</t>
  </si>
  <si>
    <t>Sistemim oborri, strim betoni, forma</t>
  </si>
  <si>
    <t>Shkalle mermeri</t>
  </si>
  <si>
    <t xml:space="preserve">Totali </t>
  </si>
  <si>
    <t>Shpenzimi per cdo vit nga 2020 - 2024</t>
  </si>
  <si>
    <t>tatim fitimi I mbartur</t>
  </si>
  <si>
    <t>(  VASILIKA KOTE )</t>
  </si>
  <si>
    <t>Rregullator</t>
  </si>
  <si>
    <t>Cutter Summacut</t>
  </si>
  <si>
    <t>Investime te ambientit te cilat do te amortizohen  si shpenzime ne PASH te ndara ne 5 vite nga Viti 2020 - 2024</t>
  </si>
  <si>
    <t>Subjekti: Graphic Line-01 shpk</t>
  </si>
  <si>
    <t>Nipt: K31722069h</t>
  </si>
  <si>
    <t>Artikulli</t>
  </si>
  <si>
    <t>Sasia</t>
  </si>
  <si>
    <t>Boje offset</t>
  </si>
  <si>
    <t>Leter copy A3 /80gr</t>
  </si>
  <si>
    <t>Leter Adezive 70x100/80gr</t>
  </si>
  <si>
    <t>Stilolapsa</t>
  </si>
  <si>
    <t>Adeziv mat</t>
  </si>
  <si>
    <t>Bluza te bardha Keya</t>
  </si>
  <si>
    <t>Leter Seria Perl 72x102/300gr</t>
  </si>
  <si>
    <t>Boje per vulat</t>
  </si>
  <si>
    <t>Boje Rapida</t>
  </si>
  <si>
    <t>Kapele</t>
  </si>
  <si>
    <t>Boje Llak</t>
  </si>
  <si>
    <t>Pleksiglas 3 mm</t>
  </si>
  <si>
    <t>Pleksiglas 5 mm</t>
  </si>
  <si>
    <t>Pleksiglas  transparent 8 mm</t>
  </si>
  <si>
    <t>Boje varak B274</t>
  </si>
  <si>
    <t>Boje panton</t>
  </si>
  <si>
    <t>Leter mat 70x100/350gr</t>
  </si>
  <si>
    <t>Leter double A4 /80gr</t>
  </si>
  <si>
    <t>Kanavace 1.07/195gr</t>
  </si>
  <si>
    <t>Leter Constelacion 70x100/215gr</t>
  </si>
  <si>
    <t>Leter Fotografike 225gr</t>
  </si>
  <si>
    <t>Leter lluster 70x100/300gr</t>
  </si>
  <si>
    <t>Leter opaline 71x100/300gr</t>
  </si>
  <si>
    <t>Bazament i vogel</t>
  </si>
  <si>
    <t>Baner mat 3.2x50/380gr</t>
  </si>
  <si>
    <t>Baner mat 3.2x50/480gr</t>
  </si>
  <si>
    <t>Baner mat 3.2x50/510 gr</t>
  </si>
  <si>
    <t>Baner mesh 3.2x50/510gr</t>
  </si>
  <si>
    <t>Adeziv cast</t>
  </si>
  <si>
    <t>Adeziv OWV 1.27x50/175gr</t>
  </si>
  <si>
    <t>Adeziv OWV 1.37x50/175gr</t>
  </si>
  <si>
    <t>Adeziv OWV 1.52x50/175gr</t>
  </si>
  <si>
    <t>Adeziv Lluster 1.05x50/140gr</t>
  </si>
  <si>
    <t>Adeziv lluster 1.52x50/140gr</t>
  </si>
  <si>
    <t>Forex 5 mm</t>
  </si>
  <si>
    <t>Forex 3 mm</t>
  </si>
  <si>
    <t>Forex 8 mm</t>
  </si>
  <si>
    <t>Leter Citty light 150gr</t>
  </si>
  <si>
    <t>Leter Copy fun white A3</t>
  </si>
  <si>
    <t>Leter copy fun Dark A4</t>
  </si>
  <si>
    <t>Leter foil A3 - A</t>
  </si>
  <si>
    <t>Leter foil A3- B</t>
  </si>
  <si>
    <t>Zarfa 12x18/80gr</t>
  </si>
  <si>
    <t>Leter Adezive 64x88/80gr</t>
  </si>
  <si>
    <t>Boje serigrafie</t>
  </si>
  <si>
    <t>Pllaka guri M.1</t>
  </si>
  <si>
    <t>Pllaka guri M.2</t>
  </si>
  <si>
    <t>Baner Hexis 480gr</t>
  </si>
  <si>
    <t>Leter transferte 0.7x1 serigrafi</t>
  </si>
  <si>
    <t>Vule trodat 4927</t>
  </si>
  <si>
    <t>Kanavace 380gr</t>
  </si>
  <si>
    <t>Vule trodat 7011</t>
  </si>
  <si>
    <t>Canta beze naturella 170gr</t>
  </si>
  <si>
    <t>Canta beze naturella 220gr</t>
  </si>
  <si>
    <t>Canta beze Bazar</t>
  </si>
  <si>
    <t>Canta beze bazar 170gr</t>
  </si>
  <si>
    <t>Canta beze bisht shkurtra</t>
  </si>
  <si>
    <t>Canta beze bisht gjata</t>
  </si>
  <si>
    <t>Canta biodegradable me lapsa me ngjyra</t>
  </si>
  <si>
    <t>Roll baner 85x200</t>
  </si>
  <si>
    <t>Vula</t>
  </si>
  <si>
    <t>Pleksiglas jeshil 3 mm</t>
  </si>
  <si>
    <t>Pllake druri me harkim posht -larte</t>
  </si>
  <si>
    <t>Etiketa adezive gold</t>
  </si>
  <si>
    <t>Plalke metalike per gdhendje 7.3x2.8</t>
  </si>
  <si>
    <t>Pllake metalike per gdhendje 6.4x2.5</t>
  </si>
  <si>
    <t>Plalke plastike per gdhendje black-white</t>
  </si>
  <si>
    <t>Pllake plastike per gdhendje silver brush</t>
  </si>
  <si>
    <t>Pllake plastike per gdhendje gold brush</t>
  </si>
  <si>
    <t>Pllake plastike per gdhendje silver-black</t>
  </si>
  <si>
    <t>Karta aksesi te thjeshta</t>
  </si>
  <si>
    <t>Display film 0.18</t>
  </si>
  <si>
    <t>Display film 0.1</t>
  </si>
  <si>
    <t>Panel Pishe 20mm</t>
  </si>
  <si>
    <t>Kuti set stilolapsash universal</t>
  </si>
  <si>
    <t>Stilolapsa te zinj metalik universal</t>
  </si>
  <si>
    <t>Gome vule trodat A4</t>
  </si>
  <si>
    <t>Plastifikues termo lluster</t>
  </si>
  <si>
    <t>Set stilolaps + stilograf Sirius</t>
  </si>
  <si>
    <t>Kuti per set stilolapsi</t>
  </si>
  <si>
    <t>Stilolaps Tiko metalik blu</t>
  </si>
  <si>
    <t>Stilolaps Tiko metalik kuq</t>
  </si>
  <si>
    <t>Stilolaps Liss touch metalik</t>
  </si>
  <si>
    <t>Stilolaps Tiko metalik te zinj</t>
  </si>
  <si>
    <t>Stilolaps Tiko metalik lejla</t>
  </si>
  <si>
    <t>Ribon CMYK</t>
  </si>
  <si>
    <t>Alumin poster hanger 45</t>
  </si>
  <si>
    <t>Rripa bexhash portokalli</t>
  </si>
  <si>
    <t>Rripa bexhash jeshil te hapur</t>
  </si>
  <si>
    <t>Rripa bexhash te kuq</t>
  </si>
  <si>
    <t>Rripa bexhash jeshile e erret</t>
  </si>
  <si>
    <t>Leter printimi 90gr rulon</t>
  </si>
  <si>
    <t>Bluza te bardha EGI</t>
  </si>
  <si>
    <t>Bluza te bardha sublimimi</t>
  </si>
  <si>
    <t>Bluza te zeza KEYA</t>
  </si>
  <si>
    <t>Bluza te bardha sublimimi mikrofiber</t>
  </si>
  <si>
    <t>Ore tavoline  ever green</t>
  </si>
  <si>
    <t>Light box black</t>
  </si>
  <si>
    <t>Stilolaps Halter metalik te zinj mbajtes stilolap</t>
  </si>
  <si>
    <t>Stilolaps Dotore</t>
  </si>
  <si>
    <t>Stilolaps Halter plastik silver mbajtes stilolap</t>
  </si>
  <si>
    <t>Stilolaps Halter plastik blu mbajtes stilolap</t>
  </si>
  <si>
    <t>Stilolaps biodegradable bezh</t>
  </si>
  <si>
    <t>Leter mat 61x86/350gr</t>
  </si>
  <si>
    <t>Leter seria perl platinum 72x102/300gr</t>
  </si>
  <si>
    <t>Leter lluster 64x90/90gr</t>
  </si>
  <si>
    <t>Leter kimike e bardhe CB 61x86/55gr</t>
  </si>
  <si>
    <t>Leter kimike e verdhe CF 61x86/55gr</t>
  </si>
  <si>
    <t>Kancelari te ndryshme</t>
  </si>
  <si>
    <t>Transportues adezivi 122x50</t>
  </si>
  <si>
    <t>Adeziv reflektiv blu</t>
  </si>
  <si>
    <t>Adeziv reflektiv i bardhe i printueshem</t>
  </si>
  <si>
    <t>Flete PVC transparente 70x100</t>
  </si>
  <si>
    <t>Adeziv oracal blu</t>
  </si>
  <si>
    <t>Adeziv oracal i zi</t>
  </si>
  <si>
    <t>Leter mat 64x88/300gr</t>
  </si>
  <si>
    <t>Leter mat 64x88/350gr</t>
  </si>
  <si>
    <t>Leter constellacion 72x102/280gr</t>
  </si>
  <si>
    <t>Leter mat 61x86/115gr</t>
  </si>
  <si>
    <t>Leter kimike blu 61x86/55gr</t>
  </si>
  <si>
    <t>Leter kimike jeshile CFB 61x86/55gr</t>
  </si>
  <si>
    <t>Adeziv oracal i verdhe</t>
  </si>
  <si>
    <t>Adeziv mat oracal i zi</t>
  </si>
  <si>
    <t>Leter dublex 70x100/250gr</t>
  </si>
  <si>
    <t>Forex 3 mm black</t>
  </si>
  <si>
    <t>Kapele te bardha te trasha</t>
  </si>
  <si>
    <t>Gome flex e kuqe FR</t>
  </si>
  <si>
    <t>Gome flex  e kuqe</t>
  </si>
  <si>
    <t>Gome flex blu</t>
  </si>
  <si>
    <t>Gome flex portokalli</t>
  </si>
  <si>
    <t>Adeziv oracal mavi</t>
  </si>
  <si>
    <t>Leter mat 64x88/170gr</t>
  </si>
  <si>
    <t>Adeziv oracal turkeze</t>
  </si>
  <si>
    <t>Leter offset 64x88/80gr</t>
  </si>
  <si>
    <t>Adeziv lluster 1.37x50 gri nga pas</t>
  </si>
  <si>
    <t>Leter mat 64x88/130gr</t>
  </si>
  <si>
    <t>Leter tinteretto crema 72x101/95gr</t>
  </si>
  <si>
    <t>Leter tinteretto crema 72x101/250gr</t>
  </si>
  <si>
    <t>Gome flex flour pink</t>
  </si>
  <si>
    <t>Gome flex jeshile AMC</t>
  </si>
  <si>
    <t>Bluza color 180gr</t>
  </si>
  <si>
    <t>Gome flex e bardhe FR</t>
  </si>
  <si>
    <t>Gome flex hotmark</t>
  </si>
  <si>
    <t>Canta city drawstring packpack</t>
  </si>
  <si>
    <t>Stilolapsa plastik te bardhe METZ</t>
  </si>
  <si>
    <t>Charger wireles PAD</t>
  </si>
  <si>
    <t>Charger wireles BLAZE</t>
  </si>
  <si>
    <t>Mobile phone holder BAR white</t>
  </si>
  <si>
    <t>Mobile phone holder BAR black</t>
  </si>
  <si>
    <t>Mobile phone holder BAR blu</t>
  </si>
  <si>
    <t>Mobile phone holder BAR red</t>
  </si>
  <si>
    <t>Mobile phone holder RING HD</t>
  </si>
  <si>
    <t>Mobile phone holder ROTO</t>
  </si>
  <si>
    <t>Mobile phone holder RING PRO</t>
  </si>
  <si>
    <t>Bluze 100% polyester sublimimi -te bardha</t>
  </si>
  <si>
    <t>Bluze 100 % polyester sublimimi kuqe</t>
  </si>
  <si>
    <t>Bluze 100 % polyester sublimimi black</t>
  </si>
  <si>
    <t>Bluze 100 % polyester Record Lady -neon</t>
  </si>
  <si>
    <t>Bluze 100 % polyester Record Lady - white</t>
  </si>
  <si>
    <t>Bluze 100 % polyester Record Lady - pink</t>
  </si>
  <si>
    <t>Bluze 100 % polyester Record Lady - blu</t>
  </si>
  <si>
    <t>Bluze 100 % polyester Record Kid - blu</t>
  </si>
  <si>
    <t>Bluze 100 % polyester Record Kid - white</t>
  </si>
  <si>
    <t>Bluze 100 % polyester Record Kid - black</t>
  </si>
  <si>
    <t>Pleksiglas i zi 3 mm</t>
  </si>
  <si>
    <t>Gome flex flour yellow</t>
  </si>
  <si>
    <t>Unaza baneri</t>
  </si>
  <si>
    <t>Leter Samua 61x86/68gr</t>
  </si>
  <si>
    <t>Pantallona 100 % polyester Record Kid -blu</t>
  </si>
  <si>
    <t>Pantallona 100 % polyester Sporty  Kid -black</t>
  </si>
  <si>
    <t>Pantallona 100 % polyester Sporty burra-black</t>
  </si>
  <si>
    <t>Tavoline promocionale</t>
  </si>
  <si>
    <t>Leter mat 64x88/150gr</t>
  </si>
  <si>
    <t>Etalbon i verdhe 1.5x3.2</t>
  </si>
  <si>
    <t>Etalbon i kuq 1.5x3.2</t>
  </si>
  <si>
    <t>Etalbon jeshil 1.25x3.2</t>
  </si>
  <si>
    <t>Leter offset 63.5x88.9/70gr</t>
  </si>
  <si>
    <t>Filxhana te bardhe</t>
  </si>
  <si>
    <t>Leter voluminoze 61x88.5/80gr</t>
  </si>
  <si>
    <t>Kanavac 0,61x18/ 380gr</t>
  </si>
  <si>
    <t>Kanavace 1,118x18/380gr</t>
  </si>
  <si>
    <t>Leter opaline 71x100/190gr</t>
  </si>
  <si>
    <t>Leter opaline 71x100/270gr</t>
  </si>
  <si>
    <t>Leter bristrol portokalli</t>
  </si>
  <si>
    <t>Leter Samua 64x88/80gr</t>
  </si>
  <si>
    <t>Leter Splendor lux 70x100/250gr</t>
  </si>
  <si>
    <t>Leter Floracalla 71x100/240gr</t>
  </si>
  <si>
    <t>Leter mat 70x100/200gr</t>
  </si>
  <si>
    <t>Adeziv oracal i kuq</t>
  </si>
  <si>
    <t>CD te printueshme</t>
  </si>
  <si>
    <t>Rrjete teli</t>
  </si>
  <si>
    <t>Bojra epson sublimimi</t>
  </si>
  <si>
    <t>Leter FBB 70x100/290gr</t>
  </si>
  <si>
    <t>Celefonues lluster dry H 44</t>
  </si>
  <si>
    <t>Adeziv oracal steel blue</t>
  </si>
  <si>
    <t>Etiketa A4 adezive</t>
  </si>
  <si>
    <t>Karikues tel magnetic</t>
  </si>
  <si>
    <t>Boje Fluorishente e kuqe</t>
  </si>
  <si>
    <t>Leter mat 64x88/100gr</t>
  </si>
  <si>
    <t>Spirale metalike 11.1mm/ 7/6</t>
  </si>
  <si>
    <t>Adeziv oracal gri mat</t>
  </si>
  <si>
    <t>Boje ploteri Magenta</t>
  </si>
  <si>
    <t>Boje ploteri cyan</t>
  </si>
  <si>
    <t>Boje ploteri yellow</t>
  </si>
  <si>
    <t>Boje ploteri black</t>
  </si>
  <si>
    <t>Gome Flex Silver Siser</t>
  </si>
  <si>
    <t>Stilolaps 310 Schneider</t>
  </si>
  <si>
    <t>Bllok shenimesh A5 me vija</t>
  </si>
  <si>
    <t>Adeziv mat me gri nga pas</t>
  </si>
  <si>
    <t>Vule COLOP R-40</t>
  </si>
  <si>
    <t>Gome flex e bardhe sis</t>
  </si>
  <si>
    <t>Leter dublex 70x100/230gr</t>
  </si>
  <si>
    <t>Pllake film rowmark gold 120x60</t>
  </si>
  <si>
    <t>Id card mbajtese</t>
  </si>
  <si>
    <t>Leter mat 70x100/150gr</t>
  </si>
  <si>
    <t>Leter splendor krem opaline 71x100/140gr</t>
  </si>
  <si>
    <t>Leter akuarele krem 72x101/300gr</t>
  </si>
  <si>
    <t>Leter sirio Lampone 70x100/350gr</t>
  </si>
  <si>
    <t>Leter doube A3 80/gr</t>
  </si>
  <si>
    <t>Kapak transparent A4 150 mic</t>
  </si>
  <si>
    <t>Adeziv oracal krom</t>
  </si>
  <si>
    <t>Leter mat 64x88/200gr</t>
  </si>
  <si>
    <t>Leter constellation Jade Ricco 70x100/215gr</t>
  </si>
  <si>
    <t>Adeziv polimerik gloss me gri nga pas 1.37x50</t>
  </si>
  <si>
    <t>Etalbon 4 mm silver 400x150</t>
  </si>
  <si>
    <t>Leter dublex 61x86/230gr</t>
  </si>
  <si>
    <t>Leter lluster 64x88/300gr</t>
  </si>
  <si>
    <t>Leter Corolla book ivory 72x101/100gr</t>
  </si>
  <si>
    <t>Canta beze Naturella organike150 gr</t>
  </si>
  <si>
    <t>Lapsa druri te zinj</t>
  </si>
  <si>
    <t>Usb Mini Card 8 gb</t>
  </si>
  <si>
    <t>Usb druri 16 GB</t>
  </si>
  <si>
    <t>Usb Coin Card 8 GB</t>
  </si>
  <si>
    <t>Mbajtese gotash Cortex rrethore, material tape</t>
  </si>
  <si>
    <t>Mbajtese gotash Cortex katrore, material tape</t>
  </si>
  <si>
    <t>Mbajtese gotash  Pallet, material dru</t>
  </si>
  <si>
    <t>Stilolapsa Bridge eco, kivi</t>
  </si>
  <si>
    <t>Stilolapsa Eco paper, jeshil</t>
  </si>
  <si>
    <t>Stilolapsa druri bamboo</t>
  </si>
  <si>
    <t>Bluetooth speaker</t>
  </si>
  <si>
    <t>Set microfiber mouse pad</t>
  </si>
  <si>
    <t>Jastek udhetimi</t>
  </si>
  <si>
    <t>Top plazhi blu</t>
  </si>
  <si>
    <t>Tabele plastike 40x75x97</t>
  </si>
  <si>
    <t>ORC MT95 - Transportues</t>
  </si>
  <si>
    <t>Byzylyk plastik floureshent</t>
  </si>
  <si>
    <t>Leter Pergamenata e bardhe 70x100/90gr</t>
  </si>
  <si>
    <t>Boje rikon C 901 Black</t>
  </si>
  <si>
    <t>Atak</t>
  </si>
  <si>
    <t>Silikon transparent</t>
  </si>
  <si>
    <t>Materiale ndihmese vida/upa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</si>
  <si>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(pershkruaj- qera, tax,komision banke, tat. Burim, tatim fitimi, etj)</t>
    </r>
  </si>
  <si>
    <t>mbartje parapagim</t>
  </si>
  <si>
    <t>tot. ardhurave</t>
  </si>
  <si>
    <t>shpenzime</t>
  </si>
  <si>
    <t>fitmi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</si>
  <si>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</si>
  <si>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Percaktime te tjera per rezultatin e periudhes</t>
    </r>
    <r>
      <rPr>
        <i/>
        <sz val="9"/>
        <color rgb="FF000000"/>
        <rFont val="Times New Roman"/>
        <family val="1"/>
        <charset val="238"/>
      </rPr>
      <t xml:space="preserve"> (pershkruaj)</t>
    </r>
  </si>
  <si>
    <t>Kodi i artikullit</t>
  </si>
  <si>
    <t>2</t>
  </si>
  <si>
    <t>4</t>
  </si>
  <si>
    <t>6</t>
  </si>
  <si>
    <t>7</t>
  </si>
  <si>
    <t>8</t>
  </si>
  <si>
    <t>11</t>
  </si>
  <si>
    <t>12</t>
  </si>
  <si>
    <t>13</t>
  </si>
  <si>
    <t>15</t>
  </si>
  <si>
    <t>16</t>
  </si>
  <si>
    <t>17</t>
  </si>
  <si>
    <t>18</t>
  </si>
  <si>
    <t>20</t>
  </si>
  <si>
    <t>21</t>
  </si>
  <si>
    <t>22</t>
  </si>
  <si>
    <t>24</t>
  </si>
  <si>
    <t>25</t>
  </si>
  <si>
    <t>26</t>
  </si>
  <si>
    <t>27</t>
  </si>
  <si>
    <t>29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</si>
  <si>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</si>
  <si>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</si>
  <si>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</si>
  <si>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</si>
  <si>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</si>
  <si>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</si>
  <si>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</si>
  <si>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</si>
  <si>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</si>
  <si>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</si>
  <si>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</si>
  <si>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</si>
  <si>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</si>
  <si>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</si>
  <si>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</si>
  <si>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</si>
  <si>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51</t>
  </si>
  <si>
    <t>53</t>
  </si>
  <si>
    <t>Adeziv lluster 1.37x50/140gr</t>
  </si>
  <si>
    <t>54</t>
  </si>
  <si>
    <t>55</t>
  </si>
  <si>
    <t>56</t>
  </si>
  <si>
    <t>57</t>
  </si>
  <si>
    <t>58</t>
  </si>
  <si>
    <t>59</t>
  </si>
  <si>
    <t>Leter plastifikimi 125 inc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</si>
  <si>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</si>
  <si>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</si>
  <si>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</si>
  <si>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</si>
  <si>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</si>
  <si>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</si>
  <si>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</si>
  <si>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</si>
  <si>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</si>
  <si>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70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</si>
  <si>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</si>
  <si>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</si>
  <si>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</si>
  <si>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</si>
  <si>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</si>
  <si>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</si>
  <si>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</si>
  <si>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</si>
  <si>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</si>
  <si>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</si>
  <si>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</si>
  <si>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</si>
  <si>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</si>
  <si>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</si>
  <si>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</si>
  <si>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</si>
  <si>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</si>
  <si>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</si>
  <si>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</si>
  <si>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</si>
  <si>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</si>
  <si>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</si>
  <si>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</si>
  <si>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</si>
  <si>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</si>
  <si>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</si>
  <si>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</si>
  <si>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</si>
  <si>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</si>
  <si>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</si>
  <si>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</si>
  <si>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</si>
  <si>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</si>
  <si>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</si>
  <si>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</si>
  <si>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</si>
  <si>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</si>
  <si>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</si>
  <si>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</si>
  <si>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</si>
  <si>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</si>
  <si>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</si>
  <si>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</si>
  <si>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</si>
  <si>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</si>
  <si>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</si>
  <si>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</si>
  <si>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</si>
  <si>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</si>
  <si>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123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</si>
  <si>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</si>
  <si>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</si>
  <si>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</si>
  <si>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</si>
  <si>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</si>
  <si>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</si>
  <si>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</si>
  <si>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</si>
  <si>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</si>
  <si>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</si>
  <si>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</si>
  <si>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Leter Samua 70x100/100gr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</si>
  <si>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</si>
  <si>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</si>
  <si>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</si>
  <si>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</si>
  <si>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</si>
  <si>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</si>
  <si>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</si>
  <si>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</si>
  <si>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</si>
  <si>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</si>
  <si>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</si>
  <si>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</si>
  <si>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</si>
  <si>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</si>
  <si>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</si>
  <si>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</si>
  <si>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</si>
  <si>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</si>
  <si>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</si>
  <si>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</si>
  <si>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</si>
  <si>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</si>
  <si>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</si>
  <si>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</si>
  <si>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</si>
  <si>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</si>
  <si>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</si>
  <si>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168</t>
  </si>
  <si>
    <t>169</t>
  </si>
  <si>
    <t>170</t>
  </si>
  <si>
    <t>172</t>
  </si>
  <si>
    <t>173</t>
  </si>
  <si>
    <t>Leter offset 61x86/80gr</t>
  </si>
  <si>
    <t>174</t>
  </si>
  <si>
    <t>175</t>
  </si>
  <si>
    <t>177</t>
  </si>
  <si>
    <t>178</t>
  </si>
  <si>
    <t>179</t>
  </si>
  <si>
    <t>180</t>
  </si>
  <si>
    <t>182</t>
  </si>
  <si>
    <t>183</t>
  </si>
  <si>
    <t>184</t>
  </si>
  <si>
    <t>186</t>
  </si>
  <si>
    <t>187</t>
  </si>
  <si>
    <t>188</t>
  </si>
  <si>
    <t>189</t>
  </si>
  <si>
    <t>190</t>
  </si>
  <si>
    <t>Forex 10 mm</t>
  </si>
  <si>
    <t>191</t>
  </si>
  <si>
    <t>192</t>
  </si>
  <si>
    <t>193</t>
  </si>
  <si>
    <t>194</t>
  </si>
  <si>
    <t>197</t>
  </si>
  <si>
    <t>Leter Navigator A4/80gr</t>
  </si>
  <si>
    <t>198</t>
  </si>
  <si>
    <t>199</t>
  </si>
  <si>
    <t>201</t>
  </si>
  <si>
    <t>205</t>
  </si>
  <si>
    <t>209</t>
  </si>
  <si>
    <t>212</t>
  </si>
  <si>
    <t>213</t>
  </si>
  <si>
    <t>214</t>
  </si>
  <si>
    <t>215</t>
  </si>
  <si>
    <t>216</t>
  </si>
  <si>
    <t>218</t>
  </si>
  <si>
    <t>Pleksiglas transparent 3mm</t>
  </si>
  <si>
    <t>219</t>
  </si>
  <si>
    <t>224</t>
  </si>
  <si>
    <t>226</t>
  </si>
  <si>
    <t>227</t>
  </si>
  <si>
    <t>228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</si>
  <si>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</si>
  <si>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</si>
  <si>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</si>
  <si>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</si>
  <si>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</si>
  <si>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</si>
  <si>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</si>
  <si>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</si>
  <si>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</si>
  <si>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</si>
  <si>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</si>
  <si>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</si>
  <si>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</si>
  <si>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</si>
  <si>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</si>
  <si>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</si>
  <si>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</si>
  <si>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</si>
  <si>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</si>
  <si>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</si>
  <si>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</si>
  <si>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</si>
  <si>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</si>
  <si>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</si>
  <si>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</si>
  <si>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</si>
  <si>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</si>
  <si>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</si>
  <si>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261</t>
  </si>
  <si>
    <t>262</t>
  </si>
  <si>
    <t>263</t>
  </si>
  <si>
    <t>265</t>
  </si>
  <si>
    <t>266</t>
  </si>
  <si>
    <t>Etalbon i zi 3.2x1.25</t>
  </si>
  <si>
    <t>269</t>
  </si>
  <si>
    <t>270</t>
  </si>
  <si>
    <t>271</t>
  </si>
  <si>
    <t>272</t>
  </si>
  <si>
    <t>274</t>
  </si>
  <si>
    <t>278</t>
  </si>
  <si>
    <t>279</t>
  </si>
  <si>
    <t>280</t>
  </si>
  <si>
    <t>281</t>
  </si>
  <si>
    <t>283</t>
  </si>
  <si>
    <t>284</t>
  </si>
  <si>
    <t>285</t>
  </si>
  <si>
    <t>288</t>
  </si>
  <si>
    <t>289</t>
  </si>
  <si>
    <t>292</t>
  </si>
  <si>
    <t>293</t>
  </si>
  <si>
    <t>294</t>
  </si>
  <si>
    <t>303</t>
  </si>
  <si>
    <t>304</t>
  </si>
  <si>
    <t>305</t>
  </si>
  <si>
    <t>306</t>
  </si>
  <si>
    <t>307</t>
  </si>
  <si>
    <t>311</t>
  </si>
  <si>
    <t>312</t>
  </si>
  <si>
    <t>316</t>
  </si>
  <si>
    <t>Boje mutoh VJ - LSINK - BLCK</t>
  </si>
  <si>
    <t>320</t>
  </si>
  <si>
    <t>321</t>
  </si>
  <si>
    <t>Profile</t>
  </si>
  <si>
    <t>327</t>
  </si>
  <si>
    <t>329</t>
  </si>
  <si>
    <t>333</t>
  </si>
  <si>
    <t>340</t>
  </si>
  <si>
    <t>Boje rikon magenta C901</t>
  </si>
  <si>
    <t>341</t>
  </si>
  <si>
    <t>Boje rikon Cyan C901</t>
  </si>
  <si>
    <t>351</t>
  </si>
  <si>
    <t>358</t>
  </si>
  <si>
    <t>359</t>
  </si>
  <si>
    <t>387</t>
  </si>
  <si>
    <t>390</t>
  </si>
  <si>
    <t>392</t>
  </si>
  <si>
    <t>400</t>
  </si>
  <si>
    <t>Boje rikon yellow 901 pro C</t>
  </si>
  <si>
    <t>403</t>
  </si>
  <si>
    <t>417</t>
  </si>
  <si>
    <t>418</t>
  </si>
  <si>
    <t>419</t>
  </si>
  <si>
    <t>420</t>
  </si>
  <si>
    <t>428</t>
  </si>
  <si>
    <t>439</t>
  </si>
  <si>
    <t>440</t>
  </si>
  <si>
    <t>451</t>
  </si>
  <si>
    <t>458</t>
  </si>
  <si>
    <t>465</t>
  </si>
  <si>
    <t>Boje Mutoh US 11- BK 220</t>
  </si>
  <si>
    <t>466</t>
  </si>
  <si>
    <t>Boje Mutoh US11- YE 220</t>
  </si>
  <si>
    <t>479</t>
  </si>
  <si>
    <t>487</t>
  </si>
  <si>
    <t>488</t>
  </si>
  <si>
    <t>492</t>
  </si>
  <si>
    <t>Prerje ne freze</t>
  </si>
  <si>
    <t>493</t>
  </si>
  <si>
    <t>524</t>
  </si>
  <si>
    <t>525</t>
  </si>
  <si>
    <t>526</t>
  </si>
  <si>
    <t>527</t>
  </si>
  <si>
    <t>528</t>
  </si>
  <si>
    <t>529</t>
  </si>
  <si>
    <t>532</t>
  </si>
  <si>
    <t>557</t>
  </si>
  <si>
    <t>560</t>
  </si>
  <si>
    <t>563</t>
  </si>
  <si>
    <t>Boje Mutoh US11-WH500E</t>
  </si>
  <si>
    <t>564</t>
  </si>
  <si>
    <t>567</t>
  </si>
  <si>
    <t>573</t>
  </si>
  <si>
    <t>574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</si>
  <si>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</si>
  <si>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</si>
  <si>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</si>
  <si>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</si>
  <si>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</si>
  <si>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</si>
  <si>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</si>
  <si>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</si>
  <si>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</si>
  <si>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</si>
  <si>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</si>
  <si>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</si>
  <si>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</si>
  <si>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</si>
  <si>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</si>
  <si>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</si>
  <si>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595</t>
  </si>
  <si>
    <t>617</t>
  </si>
  <si>
    <t>621</t>
  </si>
  <si>
    <t>656</t>
  </si>
  <si>
    <t>666</t>
  </si>
  <si>
    <t>670</t>
  </si>
  <si>
    <t>671</t>
  </si>
  <si>
    <t>673</t>
  </si>
  <si>
    <t>676</t>
  </si>
  <si>
    <t>Distancator 20x25</t>
  </si>
  <si>
    <t>713</t>
  </si>
  <si>
    <t>Boje shtypi</t>
  </si>
  <si>
    <t>715</t>
  </si>
  <si>
    <t>Adeziv oracal portokalli</t>
  </si>
  <si>
    <t>717</t>
  </si>
  <si>
    <t>Leter offset 92x61/140gr</t>
  </si>
  <si>
    <t>724</t>
  </si>
  <si>
    <t>Leter mat 102x70/90gr</t>
  </si>
  <si>
    <t>740</t>
  </si>
  <si>
    <t>Mbajtese pleksiglasi</t>
  </si>
  <si>
    <t>743</t>
  </si>
  <si>
    <t>Pleksiglas i bardhe 4 mm</t>
  </si>
  <si>
    <t>744</t>
  </si>
  <si>
    <t>Leter offset 64x90/90gr</t>
  </si>
  <si>
    <t>745</t>
  </si>
  <si>
    <t>Boje VJ-LSINK1-BK1L(Boje printeri valuejet BLACK)</t>
  </si>
  <si>
    <t>746</t>
  </si>
  <si>
    <t>Zarfa 23x33/80gr</t>
  </si>
  <si>
    <t>748</t>
  </si>
  <si>
    <t>Adeziv lluster monomerik 1.27x50</t>
  </si>
  <si>
    <t>751</t>
  </si>
  <si>
    <t>Leter mat 64x91.5/350gr</t>
  </si>
  <si>
    <t>763</t>
  </si>
  <si>
    <t>Boje universal mil solvent yellow</t>
  </si>
  <si>
    <t>773</t>
  </si>
  <si>
    <t>Leter corolla classic i bar. watermark 72x101/200g</t>
  </si>
  <si>
    <t>785</t>
  </si>
  <si>
    <t>Leter mat 61x86/90gr</t>
  </si>
  <si>
    <t>787</t>
  </si>
  <si>
    <t>Lastra 0.3 per prepress</t>
  </si>
  <si>
    <t>795</t>
  </si>
  <si>
    <t>Ushqyes Roetec 250 W</t>
  </si>
  <si>
    <t>815</t>
  </si>
  <si>
    <t>Adeziv oracal gold</t>
  </si>
  <si>
    <t>819</t>
  </si>
  <si>
    <t>Ushqyes Roetec 150W -12V</t>
  </si>
  <si>
    <t>821</t>
  </si>
  <si>
    <t>Ushqyes Roetec 60W -12V</t>
  </si>
  <si>
    <t>832</t>
  </si>
  <si>
    <t>Leter mat 70x100/80gr</t>
  </si>
  <si>
    <t>861</t>
  </si>
  <si>
    <t>Gome flex e zeze</t>
  </si>
  <si>
    <t>866</t>
  </si>
  <si>
    <t>Boje rikon C5200 yellow</t>
  </si>
  <si>
    <t>867</t>
  </si>
  <si>
    <t>Boje rikon C5200 black</t>
  </si>
  <si>
    <t>868</t>
  </si>
  <si>
    <t>Adeziv oracal jeshil</t>
  </si>
  <si>
    <t>869</t>
  </si>
  <si>
    <t>Adeziv transparent 1.37x50</t>
  </si>
  <si>
    <t>878</t>
  </si>
  <si>
    <t>Leter offset 70x100/80gr</t>
  </si>
  <si>
    <t>887</t>
  </si>
  <si>
    <t>Leter mat 70x100/148gr</t>
  </si>
  <si>
    <t>903</t>
  </si>
  <si>
    <t>Tintoretto Crema 72x101/300gr</t>
  </si>
  <si>
    <t>904</t>
  </si>
  <si>
    <t>Pleksiglas color 3mm</t>
  </si>
  <si>
    <t>907</t>
  </si>
  <si>
    <t>Sherbim printimi UV</t>
  </si>
  <si>
    <t>936</t>
  </si>
  <si>
    <t>Leter dublex 61x86/280gr</t>
  </si>
  <si>
    <t>937</t>
  </si>
  <si>
    <t>Laster 0.15</t>
  </si>
  <si>
    <t>938</t>
  </si>
  <si>
    <t>Leter dublex 70x100/280gr</t>
  </si>
  <si>
    <t>949</t>
  </si>
  <si>
    <t>958</t>
  </si>
  <si>
    <t>Adeziv monomerik lluster gri nga pas 105x50</t>
  </si>
  <si>
    <t>974</t>
  </si>
  <si>
    <t>Leter mat 70x100/115gr</t>
  </si>
  <si>
    <t>980</t>
  </si>
  <si>
    <t>Leter mat 88x64/90gr</t>
  </si>
  <si>
    <t>981</t>
  </si>
  <si>
    <t>Leter mat 73x52/90gr</t>
  </si>
  <si>
    <t>988</t>
  </si>
  <si>
    <t>Boje rikon C5200 cyan</t>
  </si>
  <si>
    <t>990</t>
  </si>
  <si>
    <t>Mbajtes plastike 297x105</t>
  </si>
  <si>
    <t>993</t>
  </si>
  <si>
    <t>Mbajtese plastike emrash</t>
  </si>
  <si>
    <t>1000</t>
  </si>
  <si>
    <t>Fotoblock 1.22x2.44/10mm</t>
  </si>
  <si>
    <t>1001</t>
  </si>
  <si>
    <t>Etalbon i bardhe 1.25x3.2</t>
  </si>
  <si>
    <t>1020</t>
  </si>
  <si>
    <t>Etalbon color gri 1.25x3.2</t>
  </si>
  <si>
    <t>1022</t>
  </si>
  <si>
    <t>Leter Fbb 70x100/300gr</t>
  </si>
  <si>
    <t>1028</t>
  </si>
  <si>
    <t>Leter muri strukture kanavaca 1.37x30</t>
  </si>
  <si>
    <t>1037</t>
  </si>
  <si>
    <t>Boje Mutoh Mildsolvent Mag</t>
  </si>
  <si>
    <t>1038</t>
  </si>
  <si>
    <t>Boje Mutoh Mildsolvent yellow</t>
  </si>
  <si>
    <t>1039</t>
  </si>
  <si>
    <t>Boje Mutoh Mildsolvent cyan</t>
  </si>
  <si>
    <t>1040</t>
  </si>
  <si>
    <t>leter mat 61x86/200gr</t>
  </si>
  <si>
    <t>1041</t>
  </si>
  <si>
    <t>Leter sirio black 70x100/210gr</t>
  </si>
  <si>
    <t>1044</t>
  </si>
  <si>
    <t>Leter Bristrok i bardhe 64x88/350gr</t>
  </si>
  <si>
    <t>1045</t>
  </si>
  <si>
    <t>Karton 2.5 mm 70x100/1724gr</t>
  </si>
  <si>
    <t>1089</t>
  </si>
  <si>
    <t>KUPA</t>
  </si>
  <si>
    <t>1090</t>
  </si>
  <si>
    <t>KUPA TROFE</t>
  </si>
  <si>
    <t>1094</t>
  </si>
  <si>
    <t>Leter cotage i bardhe premium 72x101/220gr</t>
  </si>
  <si>
    <t>1099</t>
  </si>
  <si>
    <t>Biadeziv transparent</t>
  </si>
  <si>
    <t>1102</t>
  </si>
  <si>
    <t>Spila -Pins Badge</t>
  </si>
  <si>
    <t>1103</t>
  </si>
  <si>
    <t>Cadra - Kunder eres me hapje automatike</t>
  </si>
  <si>
    <t>1104</t>
  </si>
  <si>
    <t>Usb 8gb</t>
  </si>
  <si>
    <t>1106</t>
  </si>
  <si>
    <t>Leter mat 70x100/170gr</t>
  </si>
  <si>
    <t>1107</t>
  </si>
  <si>
    <t>Boje epson</t>
  </si>
  <si>
    <t>1110</t>
  </si>
  <si>
    <t>Leter mat 70x103/350gr</t>
  </si>
  <si>
    <t>1112</t>
  </si>
  <si>
    <t>Canta ngjitje 12x12x35</t>
  </si>
  <si>
    <t>1126</t>
  </si>
  <si>
    <t>Bluza</t>
  </si>
  <si>
    <t>1127</t>
  </si>
  <si>
    <t>Vule Colop R-30</t>
  </si>
  <si>
    <t>1134</t>
  </si>
  <si>
    <t>Materiale te ndryshme ndihmese</t>
  </si>
  <si>
    <t>1142</t>
  </si>
  <si>
    <t>Bazament flamuri 3 metalik</t>
  </si>
  <si>
    <t>1143</t>
  </si>
  <si>
    <t>Bazament flamuri 2 metalik</t>
  </si>
  <si>
    <t>1145</t>
  </si>
  <si>
    <t>Mbajtese Bexhe 11x7</t>
  </si>
  <si>
    <t>1146</t>
  </si>
  <si>
    <t>Dyll per vule</t>
  </si>
  <si>
    <t>1147</t>
  </si>
  <si>
    <t>Forex 19 mm</t>
  </si>
  <si>
    <t>1175</t>
  </si>
  <si>
    <t>Tel kuq e zi per box</t>
  </si>
  <si>
    <t>1182</t>
  </si>
  <si>
    <t>Forex 15 mm</t>
  </si>
  <si>
    <t>1202</t>
  </si>
  <si>
    <t>Leter mat 72x102/350 gr</t>
  </si>
  <si>
    <t>1204</t>
  </si>
  <si>
    <t>1205</t>
  </si>
  <si>
    <t>Leter FBB 64x88/235 gr</t>
  </si>
  <si>
    <t>1214</t>
  </si>
  <si>
    <t>Adaptor</t>
  </si>
  <si>
    <t>1247</t>
  </si>
  <si>
    <t>Leter mat 70x100/100gr</t>
  </si>
  <si>
    <t>1258</t>
  </si>
  <si>
    <t>Leter mat 70x100/250gr</t>
  </si>
  <si>
    <t>1259</t>
  </si>
  <si>
    <t>Varese metalike te zeza per kalendar</t>
  </si>
  <si>
    <t>1273</t>
  </si>
  <si>
    <t>Spirale metalike 3/8 e zeze</t>
  </si>
  <si>
    <t>1284</t>
  </si>
  <si>
    <t>Siam kapak A4 transparent</t>
  </si>
  <si>
    <t>1285</t>
  </si>
  <si>
    <t>Siam ulluk lidhes</t>
  </si>
  <si>
    <t>Shtesa/pakesime</t>
  </si>
  <si>
    <t>Printer rikon Pro C 5200</t>
  </si>
  <si>
    <t>Celulare</t>
  </si>
  <si>
    <t>Ekspozitore</t>
  </si>
  <si>
    <t>Njesia</t>
  </si>
  <si>
    <t>Çmimi i fundit i hyrjes pa TVSH</t>
  </si>
  <si>
    <t>Cmimi Total</t>
  </si>
  <si>
    <t>cope</t>
  </si>
  <si>
    <t>M2</t>
  </si>
  <si>
    <t>1511</t>
  </si>
  <si>
    <t>Adeziv reflektiv i verdhe</t>
  </si>
  <si>
    <t>1335</t>
  </si>
  <si>
    <t>Adeziv removable mat</t>
  </si>
  <si>
    <t>1461</t>
  </si>
  <si>
    <t>Adeziv transparent mat 160x50</t>
  </si>
  <si>
    <t>999</t>
  </si>
  <si>
    <t>Bazament flamuri 2.8</t>
  </si>
  <si>
    <t>1181</t>
  </si>
  <si>
    <t>Bazament per flamur 3M</t>
  </si>
  <si>
    <t>1423</t>
  </si>
  <si>
    <t>Boje base additive</t>
  </si>
  <si>
    <t>Litër</t>
  </si>
  <si>
    <t>Kilogram</t>
  </si>
  <si>
    <t>1473</t>
  </si>
  <si>
    <t>Boje metalike me panton</t>
  </si>
  <si>
    <t>381</t>
  </si>
  <si>
    <t>Boje Mutoh  us11- CY 220</t>
  </si>
  <si>
    <t>382</t>
  </si>
  <si>
    <t>Boje Mutoh  us11- MA 220</t>
  </si>
  <si>
    <t>703</t>
  </si>
  <si>
    <t>Boje Mutoh US11- VA 800ML</t>
  </si>
  <si>
    <t>315</t>
  </si>
  <si>
    <t>Boje mutoh VJ-LSINK-CY</t>
  </si>
  <si>
    <t>481</t>
  </si>
  <si>
    <t>Boje Mutoh VJ-LSINK1-MAG</t>
  </si>
  <si>
    <t>1422</t>
  </si>
  <si>
    <t>Boje primer grey</t>
  </si>
  <si>
    <t>1306</t>
  </si>
  <si>
    <t>Boje rikon C5200 Magenta</t>
  </si>
  <si>
    <t>Canta beze 140gr</t>
  </si>
  <si>
    <t>1519</t>
  </si>
  <si>
    <t>Dosje</t>
  </si>
  <si>
    <t>1499</t>
  </si>
  <si>
    <t>Dosje firme me kamosh</t>
  </si>
  <si>
    <t>Flete</t>
  </si>
  <si>
    <t>1420</t>
  </si>
  <si>
    <t>Flamur tavoline te bardhe</t>
  </si>
  <si>
    <t>Meterlinear</t>
  </si>
  <si>
    <t>1430</t>
  </si>
  <si>
    <t>Kabull</t>
  </si>
  <si>
    <t>1431</t>
  </si>
  <si>
    <t>Kanavace 1.07x30/240 gr</t>
  </si>
  <si>
    <t>348</t>
  </si>
  <si>
    <t>Kapak plastik transparent A4</t>
  </si>
  <si>
    <t>Kuti</t>
  </si>
  <si>
    <t>1544</t>
  </si>
  <si>
    <t>Kornize alumini 70x100</t>
  </si>
  <si>
    <t>1391</t>
  </si>
  <si>
    <t>401</t>
  </si>
  <si>
    <t>Lastra PPU 400x510 me imazh</t>
  </si>
  <si>
    <t>Pako</t>
  </si>
  <si>
    <t>1491</t>
  </si>
  <si>
    <t>Leter dublex 61x86/300gr</t>
  </si>
  <si>
    <t>1489</t>
  </si>
  <si>
    <t>Leter kimike roz 61x86/50gr</t>
  </si>
  <si>
    <t>1379</t>
  </si>
  <si>
    <t>Leter kraft 61x86/120gr</t>
  </si>
  <si>
    <t>1376</t>
  </si>
  <si>
    <t>Leter lluster 64x88/115gr</t>
  </si>
  <si>
    <t>1377</t>
  </si>
  <si>
    <t>Leter lluster 64x88/250gr</t>
  </si>
  <si>
    <t>1333</t>
  </si>
  <si>
    <t>Leter mat 43.5x61/90gr</t>
  </si>
  <si>
    <t>1518</t>
  </si>
  <si>
    <t>Leter mat 61x86/250gr</t>
  </si>
  <si>
    <t>1476</t>
  </si>
  <si>
    <t>Leter mat 61x86\250gr</t>
  </si>
  <si>
    <t>1588</t>
  </si>
  <si>
    <t>Leter mat 64x88/115gr</t>
  </si>
  <si>
    <t>1506</t>
  </si>
  <si>
    <t>Leter mat 64x88/270gr</t>
  </si>
  <si>
    <t>1432</t>
  </si>
  <si>
    <t>Leter mat 64x90/130gr</t>
  </si>
  <si>
    <t>273</t>
  </si>
  <si>
    <t>Leter mat 70x100/130gr</t>
  </si>
  <si>
    <t>1521</t>
  </si>
  <si>
    <t>Leter mat 92x64/170gr</t>
  </si>
  <si>
    <t>1263</t>
  </si>
  <si>
    <t>Leter offset 61x86/90gr</t>
  </si>
  <si>
    <t>328</t>
  </si>
  <si>
    <t>Leter offset 70x100/100gr</t>
  </si>
  <si>
    <t>1622</t>
  </si>
  <si>
    <t>Leter offset 70x100/120gr</t>
  </si>
  <si>
    <t>31</t>
  </si>
  <si>
    <t>Leter offset 70x100/90gr</t>
  </si>
  <si>
    <t>1450</t>
  </si>
  <si>
    <t>Leter opaline white 71x100/350gr</t>
  </si>
  <si>
    <t>Leter Samua 61x86/77,8 gr</t>
  </si>
  <si>
    <t>1385</t>
  </si>
  <si>
    <t>Leter splendorgel extra white opaline 71x100/190gr</t>
  </si>
  <si>
    <t>1471</t>
  </si>
  <si>
    <t>Leter superfine 64x88/295gr</t>
  </si>
  <si>
    <t>1002</t>
  </si>
  <si>
    <t>Lllamarine alumini</t>
  </si>
  <si>
    <t>206</t>
  </si>
  <si>
    <t>Ndricues led 9.6w</t>
  </si>
  <si>
    <t>Meter kub</t>
  </si>
  <si>
    <t>1414</t>
  </si>
  <si>
    <t>Plastifikues A6 75 mic</t>
  </si>
  <si>
    <t>23</t>
  </si>
  <si>
    <t>Pleksiglas  transparent 10 mm</t>
  </si>
  <si>
    <t>1472</t>
  </si>
  <si>
    <t>Pleksiglas transparent (10mm)</t>
  </si>
  <si>
    <t>739</t>
  </si>
  <si>
    <t>Pleksiglas transparent 5 mm</t>
  </si>
  <si>
    <t>1114</t>
  </si>
  <si>
    <t>Prerje me forme dosje</t>
  </si>
  <si>
    <t>702</t>
  </si>
  <si>
    <t>PRODUKTE DHURATASH</t>
  </si>
  <si>
    <t>752</t>
  </si>
  <si>
    <t>Profile celiku</t>
  </si>
  <si>
    <t>151</t>
  </si>
  <si>
    <t>Rripa bexhash blu</t>
  </si>
  <si>
    <t>Bobbin</t>
  </si>
  <si>
    <t>1334</t>
  </si>
  <si>
    <t>Spirale plastike 12 mm</t>
  </si>
  <si>
    <t>9</t>
  </si>
  <si>
    <t>Stilolapsa Schnaider</t>
  </si>
  <si>
    <t>1444</t>
  </si>
  <si>
    <t>Trofe druri 15x20</t>
  </si>
  <si>
    <t>1442</t>
  </si>
  <si>
    <t>Trofe kamoshi 12x16</t>
  </si>
  <si>
    <t>1443</t>
  </si>
  <si>
    <t>Trofe kamoshi 20x25</t>
  </si>
  <si>
    <t>208</t>
  </si>
  <si>
    <t>Ushqyes luxmainer 25W</t>
  </si>
  <si>
    <t>820</t>
  </si>
  <si>
    <t>Ushqyes Roetec 100W -12V</t>
  </si>
  <si>
    <t>776</t>
  </si>
  <si>
    <t>Ushqyes roetec 200W/ 12V</t>
  </si>
  <si>
    <t>207</t>
  </si>
  <si>
    <t>Ushqyes roetec 24V- 4.2A-100W</t>
  </si>
  <si>
    <t>720</t>
  </si>
  <si>
    <t>Ushqyes Roettec led 24V 150W</t>
  </si>
  <si>
    <t>1503</t>
  </si>
  <si>
    <t>Vule 25c82</t>
  </si>
  <si>
    <t>1484</t>
  </si>
  <si>
    <t>Vule 37x76</t>
  </si>
  <si>
    <t>1502</t>
  </si>
  <si>
    <t>Vule 40x60</t>
  </si>
  <si>
    <t>1501</t>
  </si>
  <si>
    <t>Vule print 50</t>
  </si>
  <si>
    <t>1505</t>
  </si>
  <si>
    <t>Vule R-35</t>
  </si>
  <si>
    <t>1504</t>
  </si>
  <si>
    <t>Vule S200</t>
  </si>
  <si>
    <t>Gjendje inventar me date 31/12/2023</t>
  </si>
  <si>
    <t>Pasqyrat financiare te vitit 2023</t>
  </si>
  <si>
    <t>Inventory 31.12.2023</t>
  </si>
  <si>
    <t>31.12.2023</t>
  </si>
  <si>
    <t>Samsung galaxy A23 128/gb</t>
  </si>
  <si>
    <t>Samsung galaxy A14</t>
  </si>
  <si>
    <t>Makine lidhjeje 8666</t>
  </si>
  <si>
    <t>Scooter elektrik</t>
  </si>
  <si>
    <t>tatim fitimi I paguar gjate '23</t>
  </si>
  <si>
    <t>detyrimi 2023</t>
  </si>
  <si>
    <t>Dididenti i '22 ne vlere 1,005,021 eshte shperndare ne 2023</t>
  </si>
  <si>
    <t>Viti paraardhes 2022</t>
  </si>
  <si>
    <t>Viti raportues 2023</t>
  </si>
  <si>
    <t>*Tvsh - 613571   TAP - 20215         Tat. Burim - 31110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</si>
</sst>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_-* #,##0_L_e_k_-;\-* #,##0_L_e_k_-;_-* &quot;-&quot;??_L_e_k_-;_-@_-"/>
    <numFmt numFmtId="168" formatCode="_(* #,##0_);_(* \(#,##0\);_(* &quot;-&quot;_);_(@_)"/>
    <numFmt numFmtId="169" formatCode="_(* #,##0_);_(* \(#,##0\);_(* &quot;-&quot;??_);_(@_)"/>
    <numFmt numFmtId="170" formatCode="#,##0_);\-#,##0"/>
    <numFmt numFmtId="171" formatCode="#,##0.00_);\-#,##0.00"/>
    <numFmt numFmtId="172" formatCode="_-* #,##0_-;\-* #,##0_-;_-* &quot;-&quot;??_-;_-@_-"/>
    <numFmt numFmtId="173" formatCode="0.000"/>
    <numFmt numFmtId="174" formatCode="0.0"/>
  </numFmts>
  <fonts count="9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b/>
      <sz val="1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u/>
      <sz val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b/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9.85"/>
      <color indexed="8"/>
      <name val="Times New Roman"/>
      <family val="1"/>
    </font>
    <font>
      <sz val="12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Arial"/>
      <family val="2"/>
    </font>
    <font>
      <b/>
      <i/>
      <u/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theme="0" tint="-4.9989318521683403E-2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0"/>
        <bgColor indexed="8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3" fillId="0" borderId="0"/>
    <xf numFmtId="0" fontId="21" fillId="0" borderId="0"/>
    <xf numFmtId="0" fontId="22" fillId="0" borderId="0"/>
    <xf numFmtId="0" fontId="21" fillId="0" borderId="0"/>
    <xf numFmtId="0" fontId="24" fillId="0" borderId="0" applyNumberFormat="0" applyFill="0" applyBorder="0" applyAlignment="0" applyProtection="0"/>
    <xf numFmtId="165" fontId="21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61" fillId="0" borderId="0" applyFill="0" applyProtection="0"/>
  </cellStyleXfs>
  <cellXfs count="4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7" fillId="0" borderId="0" xfId="2" applyFont="1" applyAlignment="1">
      <alignment horizontal="left" vertical="center"/>
    </xf>
    <xf numFmtId="0" fontId="10" fillId="0" borderId="0" xfId="0" applyFont="1"/>
    <xf numFmtId="0" fontId="5" fillId="0" borderId="0" xfId="0" applyFont="1" applyAlignment="1">
      <alignment wrapText="1"/>
    </xf>
    <xf numFmtId="37" fontId="10" fillId="2" borderId="0" xfId="0" applyNumberFormat="1" applyFont="1" applyFill="1"/>
    <xf numFmtId="37" fontId="10" fillId="0" borderId="0" xfId="0" applyNumberFormat="1" applyFont="1"/>
    <xf numFmtId="37" fontId="2" fillId="0" borderId="0" xfId="0" applyNumberFormat="1" applyFont="1"/>
    <xf numFmtId="0" fontId="11" fillId="0" borderId="0" xfId="0" applyFont="1" applyAlignment="1">
      <alignment horizontal="left" wrapText="1" indent="2"/>
    </xf>
    <xf numFmtId="37" fontId="7" fillId="0" borderId="1" xfId="0" applyNumberFormat="1" applyFont="1" applyBorder="1" applyAlignment="1">
      <alignment vertical="center"/>
    </xf>
    <xf numFmtId="37" fontId="7" fillId="0" borderId="0" xfId="0" applyNumberFormat="1" applyFont="1" applyAlignment="1">
      <alignment vertical="center"/>
    </xf>
    <xf numFmtId="37" fontId="8" fillId="0" borderId="0" xfId="0" applyNumberFormat="1" applyFont="1" applyAlignment="1">
      <alignment vertical="center"/>
    </xf>
    <xf numFmtId="37" fontId="7" fillId="0" borderId="2" xfId="0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37" fontId="7" fillId="0" borderId="3" xfId="0" applyNumberFormat="1" applyFont="1" applyBorder="1" applyAlignment="1">
      <alignment vertical="center"/>
    </xf>
    <xf numFmtId="37" fontId="2" fillId="0" borderId="1" xfId="0" applyNumberFormat="1" applyFont="1" applyBorder="1"/>
    <xf numFmtId="0" fontId="12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14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37" fontId="16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3" fillId="0" borderId="0" xfId="0" applyFont="1"/>
    <xf numFmtId="0" fontId="19" fillId="0" borderId="0" xfId="0" applyFont="1" applyAlignment="1">
      <alignment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0" fontId="5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5" fillId="0" borderId="2" xfId="0" applyFont="1" applyBorder="1" applyAlignment="1">
      <alignment wrapText="1"/>
    </xf>
    <xf numFmtId="37" fontId="10" fillId="0" borderId="2" xfId="0" applyNumberFormat="1" applyFont="1" applyBorder="1" applyAlignment="1">
      <alignment horizontal="right"/>
    </xf>
    <xf numFmtId="0" fontId="5" fillId="0" borderId="0" xfId="4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1" fillId="3" borderId="0" xfId="0" applyFont="1" applyFill="1" applyAlignment="1">
      <alignment horizontal="left" wrapText="1" indent="2"/>
    </xf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Alignment="1">
      <alignment horizontal="right" vertical="center"/>
    </xf>
    <xf numFmtId="0" fontId="12" fillId="0" borderId="0" xfId="4" applyFont="1" applyAlignment="1">
      <alignment wrapText="1"/>
    </xf>
    <xf numFmtId="37" fontId="10" fillId="0" borderId="0" xfId="4" applyNumberFormat="1" applyFont="1" applyAlignment="1">
      <alignment horizontal="right"/>
    </xf>
    <xf numFmtId="37" fontId="2" fillId="0" borderId="2" xfId="4" applyNumberFormat="1" applyFont="1" applyBorder="1" applyAlignment="1">
      <alignment horizontal="right"/>
    </xf>
    <xf numFmtId="37" fontId="2" fillId="0" borderId="0" xfId="4" applyNumberFormat="1" applyFont="1" applyAlignment="1">
      <alignment horizontal="right"/>
    </xf>
    <xf numFmtId="0" fontId="20" fillId="0" borderId="0" xfId="4" applyFont="1" applyAlignment="1">
      <alignment wrapText="1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center" vertical="center"/>
    </xf>
    <xf numFmtId="0" fontId="15" fillId="0" borderId="0" xfId="2" applyFont="1"/>
    <xf numFmtId="0" fontId="15" fillId="0" borderId="0" xfId="2" applyFont="1" applyAlignment="1">
      <alignment horizontal="center"/>
    </xf>
    <xf numFmtId="0" fontId="2" fillId="0" borderId="0" xfId="6" applyFont="1"/>
    <xf numFmtId="0" fontId="10" fillId="0" borderId="0" xfId="6" applyFont="1"/>
    <xf numFmtId="0" fontId="4" fillId="0" borderId="0" xfId="6" applyFont="1"/>
    <xf numFmtId="3" fontId="7" fillId="0" borderId="0" xfId="6" applyNumberFormat="1" applyFont="1" applyAlignment="1">
      <alignment horizontal="center" vertical="center"/>
    </xf>
    <xf numFmtId="0" fontId="19" fillId="0" borderId="0" xfId="6" applyFont="1" applyAlignment="1">
      <alignment vertical="center"/>
    </xf>
    <xf numFmtId="3" fontId="8" fillId="0" borderId="0" xfId="6" applyNumberFormat="1" applyFont="1" applyAlignment="1">
      <alignment vertical="center"/>
    </xf>
    <xf numFmtId="0" fontId="5" fillId="0" borderId="0" xfId="6" applyFont="1" applyAlignment="1">
      <alignment wrapText="1"/>
    </xf>
    <xf numFmtId="38" fontId="10" fillId="0" borderId="0" xfId="6" applyNumberFormat="1" applyFont="1"/>
    <xf numFmtId="0" fontId="12" fillId="0" borderId="0" xfId="6" applyFont="1" applyAlignment="1">
      <alignment horizontal="left" indent="2"/>
    </xf>
    <xf numFmtId="0" fontId="12" fillId="0" borderId="0" xfId="6" applyFont="1" applyAlignment="1">
      <alignment horizontal="left" wrapText="1" indent="2"/>
    </xf>
    <xf numFmtId="38" fontId="10" fillId="0" borderId="1" xfId="6" applyNumberFormat="1" applyFont="1" applyBorder="1"/>
    <xf numFmtId="0" fontId="5" fillId="0" borderId="0" xfId="2" applyFont="1" applyAlignment="1">
      <alignment vertical="top" wrapText="1"/>
    </xf>
    <xf numFmtId="38" fontId="10" fillId="0" borderId="3" xfId="6" applyNumberFormat="1" applyFont="1" applyBorder="1"/>
    <xf numFmtId="0" fontId="12" fillId="0" borderId="0" xfId="6" applyFont="1" applyAlignment="1">
      <alignment horizontal="left" wrapText="1"/>
    </xf>
    <xf numFmtId="0" fontId="5" fillId="2" borderId="0" xfId="6" applyFont="1" applyFill="1" applyAlignment="1">
      <alignment horizontal="left" wrapText="1"/>
    </xf>
    <xf numFmtId="38" fontId="10" fillId="2" borderId="2" xfId="6" applyNumberFormat="1" applyFont="1" applyFill="1" applyBorder="1"/>
    <xf numFmtId="38" fontId="10" fillId="2" borderId="0" xfId="6" applyNumberFormat="1" applyFont="1" applyFill="1"/>
    <xf numFmtId="0" fontId="12" fillId="0" borderId="0" xfId="6" applyFont="1" applyAlignment="1">
      <alignment wrapText="1"/>
    </xf>
    <xf numFmtId="0" fontId="2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0" fillId="0" borderId="0" xfId="0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/>
    <xf numFmtId="164" fontId="30" fillId="0" borderId="8" xfId="9" applyNumberFormat="1" applyFont="1" applyBorder="1"/>
    <xf numFmtId="39" fontId="30" fillId="0" borderId="8" xfId="0" applyNumberFormat="1" applyFont="1" applyBorder="1"/>
    <xf numFmtId="39" fontId="30" fillId="0" borderId="8" xfId="9" applyNumberFormat="1" applyFont="1" applyBorder="1" applyAlignment="1"/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8" xfId="0" applyFont="1" applyBorder="1"/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39" fontId="33" fillId="0" borderId="8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30" fillId="0" borderId="0" xfId="0" applyFont="1"/>
    <xf numFmtId="3" fontId="34" fillId="0" borderId="8" xfId="0" applyNumberFormat="1" applyFont="1" applyBorder="1" applyAlignment="1">
      <alignment vertical="center"/>
    </xf>
    <xf numFmtId="3" fontId="0" fillId="0" borderId="8" xfId="0" applyNumberFormat="1" applyBorder="1"/>
    <xf numFmtId="167" fontId="0" fillId="0" borderId="8" xfId="0" applyNumberFormat="1" applyBorder="1"/>
    <xf numFmtId="167" fontId="27" fillId="0" borderId="8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3" fontId="36" fillId="0" borderId="8" xfId="0" applyNumberFormat="1" applyFont="1" applyBorder="1" applyAlignment="1">
      <alignment vertical="center"/>
    </xf>
    <xf numFmtId="3" fontId="0" fillId="0" borderId="0" xfId="0" applyNumberFormat="1"/>
    <xf numFmtId="167" fontId="0" fillId="0" borderId="3" xfId="9" applyNumberFormat="1" applyFont="1" applyBorder="1"/>
    <xf numFmtId="0" fontId="13" fillId="0" borderId="6" xfId="0" applyFont="1" applyBorder="1"/>
    <xf numFmtId="167" fontId="13" fillId="0" borderId="0" xfId="0" applyNumberFormat="1" applyFont="1"/>
    <xf numFmtId="0" fontId="37" fillId="0" borderId="0" xfId="0" applyFont="1"/>
    <xf numFmtId="0" fontId="13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right" vertical="center"/>
    </xf>
    <xf numFmtId="3" fontId="27" fillId="0" borderId="0" xfId="0" applyNumberFormat="1" applyFont="1" applyAlignment="1">
      <alignment horizontal="center"/>
    </xf>
    <xf numFmtId="167" fontId="0" fillId="0" borderId="0" xfId="9" applyNumberFormat="1" applyFont="1" applyFill="1" applyBorder="1"/>
    <xf numFmtId="0" fontId="27" fillId="0" borderId="0" xfId="0" applyFont="1" applyAlignment="1">
      <alignment horizontal="left" vertical="center"/>
    </xf>
    <xf numFmtId="3" fontId="38" fillId="0" borderId="8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5" fillId="0" borderId="0" xfId="0" applyFont="1"/>
    <xf numFmtId="3" fontId="36" fillId="0" borderId="8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166" fontId="27" fillId="0" borderId="0" xfId="9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21" xfId="0" applyFont="1" applyBorder="1"/>
    <xf numFmtId="0" fontId="13" fillId="0" borderId="22" xfId="0" applyFont="1" applyBorder="1"/>
    <xf numFmtId="37" fontId="30" fillId="0" borderId="21" xfId="9" applyNumberFormat="1" applyFont="1" applyBorder="1"/>
    <xf numFmtId="37" fontId="30" fillId="0" borderId="8" xfId="9" applyNumberFormat="1" applyFont="1" applyBorder="1"/>
    <xf numFmtId="37" fontId="30" fillId="0" borderId="22" xfId="9" applyNumberFormat="1" applyFont="1" applyBorder="1"/>
    <xf numFmtId="37" fontId="13" fillId="0" borderId="0" xfId="0" applyNumberFormat="1" applyFont="1"/>
    <xf numFmtId="0" fontId="0" fillId="0" borderId="21" xfId="0" applyBorder="1"/>
    <xf numFmtId="37" fontId="30" fillId="0" borderId="8" xfId="0" applyNumberFormat="1" applyFont="1" applyBorder="1"/>
    <xf numFmtId="37" fontId="30" fillId="0" borderId="21" xfId="0" applyNumberFormat="1" applyFont="1" applyBorder="1"/>
    <xf numFmtId="0" fontId="13" fillId="0" borderId="21" xfId="0" applyFont="1" applyBorder="1"/>
    <xf numFmtId="0" fontId="27" fillId="0" borderId="8" xfId="0" applyFont="1" applyBorder="1"/>
    <xf numFmtId="0" fontId="27" fillId="0" borderId="22" xfId="0" applyFont="1" applyBorder="1"/>
    <xf numFmtId="167" fontId="30" fillId="0" borderId="21" xfId="9" applyNumberFormat="1" applyFont="1" applyBorder="1"/>
    <xf numFmtId="167" fontId="30" fillId="0" borderId="8" xfId="9" applyNumberFormat="1" applyFont="1" applyBorder="1" applyAlignment="1">
      <alignment horizontal="right"/>
    </xf>
    <xf numFmtId="0" fontId="13" fillId="0" borderId="23" xfId="0" applyFont="1" applyBorder="1"/>
    <xf numFmtId="0" fontId="39" fillId="0" borderId="24" xfId="0" applyFont="1" applyBorder="1"/>
    <xf numFmtId="37" fontId="33" fillId="0" borderId="23" xfId="0" applyNumberFormat="1" applyFont="1" applyBorder="1"/>
    <xf numFmtId="37" fontId="33" fillId="0" borderId="25" xfId="0" applyNumberFormat="1" applyFont="1" applyBorder="1"/>
    <xf numFmtId="37" fontId="33" fillId="0" borderId="24" xfId="0" applyNumberFormat="1" applyFont="1" applyBorder="1"/>
    <xf numFmtId="37" fontId="33" fillId="0" borderId="25" xfId="0" applyNumberFormat="1" applyFont="1" applyBorder="1" applyAlignment="1">
      <alignment horizontal="center"/>
    </xf>
    <xf numFmtId="37" fontId="13" fillId="0" borderId="6" xfId="0" applyNumberFormat="1" applyFont="1" applyBorder="1"/>
    <xf numFmtId="37" fontId="0" fillId="0" borderId="0" xfId="0" applyNumberFormat="1"/>
    <xf numFmtId="37" fontId="27" fillId="0" borderId="0" xfId="0" applyNumberFormat="1" applyFont="1"/>
    <xf numFmtId="3" fontId="13" fillId="0" borderId="0" xfId="0" applyNumberFormat="1" applyFont="1"/>
    <xf numFmtId="3" fontId="27" fillId="0" borderId="0" xfId="0" applyNumberFormat="1" applyFont="1"/>
    <xf numFmtId="167" fontId="13" fillId="0" borderId="0" xfId="9" applyNumberFormat="1" applyFont="1" applyBorder="1"/>
    <xf numFmtId="167" fontId="27" fillId="0" borderId="0" xfId="9" applyNumberFormat="1" applyFont="1" applyBorder="1" applyAlignment="1"/>
    <xf numFmtId="0" fontId="36" fillId="0" borderId="0" xfId="0" applyFont="1" applyAlignment="1">
      <alignment horizontal="right"/>
    </xf>
    <xf numFmtId="168" fontId="0" fillId="0" borderId="0" xfId="0" applyNumberFormat="1"/>
    <xf numFmtId="168" fontId="0" fillId="0" borderId="3" xfId="0" applyNumberFormat="1" applyBorder="1"/>
    <xf numFmtId="0" fontId="26" fillId="0" borderId="0" xfId="0" applyFont="1" applyAlignment="1">
      <alignment vertical="center"/>
    </xf>
    <xf numFmtId="170" fontId="41" fillId="0" borderId="0" xfId="0" applyNumberFormat="1" applyFont="1" applyAlignment="1">
      <alignment horizontal="right" vertical="center"/>
    </xf>
    <xf numFmtId="171" fontId="41" fillId="0" borderId="0" xfId="0" applyNumberFormat="1" applyFont="1" applyAlignment="1">
      <alignment horizontal="right" vertical="center"/>
    </xf>
    <xf numFmtId="0" fontId="42" fillId="5" borderId="0" xfId="0" applyFont="1" applyFill="1" applyAlignment="1">
      <alignment horizontal="left" vertical="center"/>
    </xf>
    <xf numFmtId="0" fontId="41" fillId="0" borderId="0" xfId="0" applyFont="1" applyAlignment="1">
      <alignment vertical="center"/>
    </xf>
    <xf numFmtId="0" fontId="41" fillId="5" borderId="0" xfId="0" applyFont="1" applyFill="1" applyAlignment="1">
      <alignment vertical="center"/>
    </xf>
    <xf numFmtId="0" fontId="41" fillId="5" borderId="0" xfId="0" applyFont="1" applyFill="1" applyAlignment="1">
      <alignment horizontal="left" vertical="center"/>
    </xf>
    <xf numFmtId="0" fontId="13" fillId="0" borderId="0" xfId="10"/>
    <xf numFmtId="0" fontId="13" fillId="5" borderId="0" xfId="10" applyFill="1"/>
    <xf numFmtId="0" fontId="10" fillId="0" borderId="0" xfId="4" applyFont="1"/>
    <xf numFmtId="14" fontId="42" fillId="2" borderId="30" xfId="0" applyNumberFormat="1" applyFont="1" applyFill="1" applyBorder="1" applyAlignment="1">
      <alignment horizontal="left" vertical="center"/>
    </xf>
    <xf numFmtId="170" fontId="42" fillId="0" borderId="0" xfId="0" applyNumberFormat="1" applyFont="1" applyAlignment="1">
      <alignment horizontal="right" vertical="center"/>
    </xf>
    <xf numFmtId="0" fontId="24" fillId="0" borderId="6" xfId="7" applyBorder="1"/>
    <xf numFmtId="0" fontId="45" fillId="0" borderId="29" xfId="0" applyFont="1" applyBorder="1" applyAlignment="1">
      <alignment wrapText="1"/>
    </xf>
    <xf numFmtId="43" fontId="0" fillId="0" borderId="0" xfId="1" applyFont="1"/>
    <xf numFmtId="0" fontId="46" fillId="0" borderId="0" xfId="0" applyFont="1"/>
    <xf numFmtId="2" fontId="46" fillId="0" borderId="0" xfId="0" applyNumberFormat="1" applyFont="1"/>
    <xf numFmtId="0" fontId="47" fillId="0" borderId="0" xfId="0" applyFont="1"/>
    <xf numFmtId="172" fontId="0" fillId="0" borderId="0" xfId="1" applyNumberFormat="1" applyFont="1"/>
    <xf numFmtId="0" fontId="48" fillId="0" borderId="0" xfId="0" applyFont="1"/>
    <xf numFmtId="0" fontId="49" fillId="0" borderId="0" xfId="4" applyFont="1"/>
    <xf numFmtId="0" fontId="50" fillId="0" borderId="0" xfId="0" applyFont="1"/>
    <xf numFmtId="0" fontId="50" fillId="0" borderId="0" xfId="4" applyFont="1"/>
    <xf numFmtId="0" fontId="51" fillId="0" borderId="0" xfId="4" applyFont="1" applyAlignment="1">
      <alignment horizontal="center" wrapText="1"/>
    </xf>
    <xf numFmtId="0" fontId="51" fillId="0" borderId="0" xfId="7" applyFont="1" applyFill="1" applyBorder="1"/>
    <xf numFmtId="0" fontId="51" fillId="0" borderId="0" xfId="4" applyFont="1" applyAlignment="1">
      <alignment wrapText="1"/>
    </xf>
    <xf numFmtId="0" fontId="52" fillId="0" borderId="0" xfId="4" applyFont="1"/>
    <xf numFmtId="0" fontId="51" fillId="0" borderId="0" xfId="4" applyFont="1" applyAlignment="1">
      <alignment horizontal="right" wrapText="1"/>
    </xf>
    <xf numFmtId="0" fontId="52" fillId="0" borderId="0" xfId="7" applyFont="1" applyFill="1" applyBorder="1"/>
    <xf numFmtId="37" fontId="52" fillId="0" borderId="0" xfId="8" applyNumberFormat="1" applyFont="1" applyBorder="1" applyAlignment="1">
      <alignment horizontal="right"/>
    </xf>
    <xf numFmtId="37" fontId="52" fillId="0" borderId="0" xfId="8" applyNumberFormat="1" applyFont="1" applyFill="1" applyBorder="1" applyAlignment="1" applyProtection="1">
      <alignment horizontal="right" wrapText="1"/>
    </xf>
    <xf numFmtId="37" fontId="49" fillId="0" borderId="0" xfId="4" applyNumberFormat="1" applyFont="1" applyAlignment="1">
      <alignment horizontal="right"/>
    </xf>
    <xf numFmtId="0" fontId="53" fillId="0" borderId="0" xfId="4" applyFont="1" applyAlignment="1">
      <alignment vertical="center"/>
    </xf>
    <xf numFmtId="37" fontId="48" fillId="0" borderId="2" xfId="4" applyNumberFormat="1" applyFont="1" applyBorder="1" applyAlignment="1">
      <alignment horizontal="right"/>
    </xf>
    <xf numFmtId="0" fontId="54" fillId="0" borderId="0" xfId="4" applyFont="1" applyAlignment="1">
      <alignment vertical="center"/>
    </xf>
    <xf numFmtId="37" fontId="52" fillId="0" borderId="0" xfId="8" applyNumberFormat="1" applyFont="1" applyFill="1" applyBorder="1" applyAlignment="1">
      <alignment horizontal="right"/>
    </xf>
    <xf numFmtId="37" fontId="51" fillId="0" borderId="1" xfId="8" applyNumberFormat="1" applyFont="1" applyBorder="1" applyAlignment="1">
      <alignment horizontal="right"/>
    </xf>
    <xf numFmtId="0" fontId="53" fillId="0" borderId="0" xfId="4" applyFont="1" applyAlignment="1">
      <alignment vertical="top" wrapText="1"/>
    </xf>
    <xf numFmtId="0" fontId="54" fillId="0" borderId="0" xfId="4" applyFont="1" applyAlignment="1">
      <alignment vertical="top" wrapText="1"/>
    </xf>
    <xf numFmtId="37" fontId="49" fillId="4" borderId="0" xfId="4" applyNumberFormat="1" applyFont="1" applyFill="1" applyAlignment="1">
      <alignment horizontal="right"/>
    </xf>
    <xf numFmtId="37" fontId="48" fillId="0" borderId="1" xfId="4" applyNumberFormat="1" applyFont="1" applyBorder="1" applyAlignment="1">
      <alignment horizontal="right"/>
    </xf>
    <xf numFmtId="37" fontId="48" fillId="4" borderId="1" xfId="4" applyNumberFormat="1" applyFont="1" applyFill="1" applyBorder="1" applyAlignment="1">
      <alignment horizontal="right"/>
    </xf>
    <xf numFmtId="0" fontId="54" fillId="0" borderId="0" xfId="4" applyFont="1" applyAlignment="1">
      <alignment vertical="top"/>
    </xf>
    <xf numFmtId="0" fontId="54" fillId="3" borderId="0" xfId="4" applyFont="1" applyFill="1" applyAlignment="1">
      <alignment vertical="top"/>
    </xf>
    <xf numFmtId="37" fontId="48" fillId="2" borderId="2" xfId="4" applyNumberFormat="1" applyFont="1" applyFill="1" applyBorder="1" applyAlignment="1">
      <alignment horizontal="right"/>
    </xf>
    <xf numFmtId="0" fontId="53" fillId="0" borderId="0" xfId="4" applyFont="1"/>
    <xf numFmtId="0" fontId="58" fillId="5" borderId="0" xfId="0" applyFont="1" applyFill="1" applyAlignment="1">
      <alignment vertical="center"/>
    </xf>
    <xf numFmtId="37" fontId="0" fillId="0" borderId="3" xfId="0" applyNumberFormat="1" applyBorder="1" applyAlignment="1">
      <alignment horizontal="center"/>
    </xf>
    <xf numFmtId="167" fontId="23" fillId="0" borderId="0" xfId="9" applyNumberFormat="1" applyFont="1" applyBorder="1"/>
    <xf numFmtId="167" fontId="23" fillId="0" borderId="3" xfId="9" applyNumberFormat="1" applyFont="1" applyBorder="1"/>
    <xf numFmtId="167" fontId="33" fillId="0" borderId="0" xfId="9" applyNumberFormat="1" applyFont="1" applyBorder="1"/>
    <xf numFmtId="0" fontId="45" fillId="0" borderId="0" xfId="0" applyFont="1"/>
    <xf numFmtId="169" fontId="60" fillId="0" borderId="0" xfId="0" applyNumberFormat="1" applyFont="1" applyAlignment="1">
      <alignment wrapText="1"/>
    </xf>
    <xf numFmtId="3" fontId="45" fillId="0" borderId="0" xfId="0" applyNumberFormat="1" applyFont="1"/>
    <xf numFmtId="14" fontId="45" fillId="0" borderId="0" xfId="0" applyNumberFormat="1" applyFont="1"/>
    <xf numFmtId="0" fontId="59" fillId="0" borderId="0" xfId="0" applyFont="1"/>
    <xf numFmtId="14" fontId="59" fillId="0" borderId="0" xfId="0" applyNumberFormat="1" applyFont="1"/>
    <xf numFmtId="0" fontId="61" fillId="0" borderId="0" xfId="11" applyFill="1" applyProtection="1"/>
    <xf numFmtId="0" fontId="62" fillId="9" borderId="33" xfId="11" applyFont="1" applyFill="1" applyBorder="1" applyAlignment="1" applyProtection="1">
      <alignment horizontal="center" vertical="center" wrapText="1"/>
    </xf>
    <xf numFmtId="0" fontId="63" fillId="0" borderId="0" xfId="11" applyFont="1" applyFill="1" applyProtection="1"/>
    <xf numFmtId="0" fontId="56" fillId="9" borderId="33" xfId="11" applyFont="1" applyFill="1" applyBorder="1" applyAlignment="1" applyProtection="1">
      <alignment horizontal="center" vertical="center" wrapText="1"/>
    </xf>
    <xf numFmtId="173" fontId="61" fillId="0" borderId="0" xfId="11" applyNumberFormat="1" applyFill="1" applyProtection="1"/>
    <xf numFmtId="0" fontId="62" fillId="9" borderId="34" xfId="11" applyFont="1" applyFill="1" applyBorder="1" applyAlignment="1" applyProtection="1">
      <alignment horizontal="center" vertical="center" wrapText="1"/>
    </xf>
    <xf numFmtId="0" fontId="56" fillId="9" borderId="8" xfId="11" applyFont="1" applyFill="1" applyBorder="1" applyAlignment="1" applyProtection="1">
      <alignment horizontal="center" vertical="center" wrapText="1"/>
    </xf>
    <xf numFmtId="0" fontId="57" fillId="10" borderId="30" xfId="11" applyFont="1" applyFill="1" applyBorder="1" applyProtection="1"/>
    <xf numFmtId="0" fontId="57" fillId="10" borderId="28" xfId="11" applyFont="1" applyFill="1" applyBorder="1" applyProtection="1"/>
    <xf numFmtId="174" fontId="57" fillId="10" borderId="31" xfId="11" applyNumberFormat="1" applyFont="1" applyFill="1" applyBorder="1" applyProtection="1"/>
    <xf numFmtId="0" fontId="64" fillId="0" borderId="0" xfId="11" applyFont="1" applyFill="1" applyProtection="1"/>
    <xf numFmtId="0" fontId="66" fillId="0" borderId="0" xfId="0" applyFont="1" applyAlignment="1">
      <alignment wrapText="1"/>
    </xf>
    <xf numFmtId="0" fontId="0" fillId="0" borderId="26" xfId="0" applyBorder="1"/>
    <xf numFmtId="0" fontId="67" fillId="0" borderId="27" xfId="0" applyFont="1" applyBorder="1" applyAlignment="1">
      <alignment horizontal="center" wrapText="1"/>
    </xf>
    <xf numFmtId="0" fontId="0" fillId="0" borderId="26" xfId="0" applyBorder="1" applyAlignment="1">
      <alignment wrapText="1"/>
    </xf>
    <xf numFmtId="0" fontId="67" fillId="0" borderId="26" xfId="0" applyFont="1" applyBorder="1" applyAlignment="1">
      <alignment horizontal="center" wrapText="1"/>
    </xf>
    <xf numFmtId="0" fontId="68" fillId="0" borderId="0" xfId="0" applyFont="1"/>
    <xf numFmtId="0" fontId="64" fillId="0" borderId="0" xfId="0" applyFont="1" applyAlignment="1">
      <alignment wrapText="1"/>
    </xf>
    <xf numFmtId="0" fontId="64" fillId="5" borderId="0" xfId="0" applyFont="1" applyFill="1" applyAlignment="1">
      <alignment wrapText="1"/>
    </xf>
    <xf numFmtId="0" fontId="64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64" fillId="0" borderId="0" xfId="0" applyFont="1" applyAlignment="1">
      <alignment horizontal="center" wrapText="1"/>
    </xf>
    <xf numFmtId="9" fontId="64" fillId="0" borderId="0" xfId="0" applyNumberFormat="1" applyFont="1" applyAlignment="1">
      <alignment horizontal="center" wrapText="1"/>
    </xf>
    <xf numFmtId="169" fontId="64" fillId="0" borderId="0" xfId="1" applyNumberFormat="1" applyFont="1" applyAlignment="1">
      <alignment wrapText="1"/>
    </xf>
    <xf numFmtId="169" fontId="64" fillId="0" borderId="0" xfId="0" applyNumberFormat="1" applyFont="1" applyAlignment="1">
      <alignment wrapText="1"/>
    </xf>
    <xf numFmtId="0" fontId="64" fillId="0" borderId="0" xfId="0" applyFont="1"/>
    <xf numFmtId="0" fontId="69" fillId="5" borderId="0" xfId="0" applyFont="1" applyFill="1"/>
    <xf numFmtId="0" fontId="69" fillId="0" borderId="0" xfId="0" applyFont="1" applyAlignment="1">
      <alignment horizontal="right"/>
    </xf>
    <xf numFmtId="3" fontId="70" fillId="0" borderId="0" xfId="0" applyNumberFormat="1" applyFont="1" applyAlignment="1">
      <alignment horizontal="right"/>
    </xf>
    <xf numFmtId="0" fontId="69" fillId="0" borderId="0" xfId="0" applyFont="1" applyAlignment="1">
      <alignment horizontal="center"/>
    </xf>
    <xf numFmtId="9" fontId="69" fillId="0" borderId="0" xfId="0" applyNumberFormat="1" applyFont="1" applyAlignment="1">
      <alignment horizontal="center"/>
    </xf>
    <xf numFmtId="0" fontId="71" fillId="0" borderId="0" xfId="0" applyFont="1" applyAlignment="1">
      <alignment wrapText="1"/>
    </xf>
    <xf numFmtId="0" fontId="70" fillId="5" borderId="0" xfId="0" applyFont="1" applyFill="1"/>
    <xf numFmtId="0" fontId="70" fillId="0" borderId="0" xfId="0" applyFont="1" applyAlignment="1">
      <alignment horizontal="right"/>
    </xf>
    <xf numFmtId="0" fontId="72" fillId="0" borderId="0" xfId="0" applyFont="1" applyAlignment="1">
      <alignment horizontal="left" vertical="center"/>
    </xf>
    <xf numFmtId="14" fontId="72" fillId="0" borderId="0" xfId="0" applyNumberFormat="1" applyFont="1" applyAlignment="1">
      <alignment horizontal="right" vertical="center"/>
    </xf>
    <xf numFmtId="170" fontId="72" fillId="0" borderId="0" xfId="0" applyNumberFormat="1" applyFont="1" applyAlignment="1">
      <alignment horizontal="right" vertical="center"/>
    </xf>
    <xf numFmtId="14" fontId="70" fillId="0" borderId="0" xfId="0" applyNumberFormat="1" applyFont="1"/>
    <xf numFmtId="0" fontId="73" fillId="0" borderId="0" xfId="0" applyFont="1"/>
    <xf numFmtId="14" fontId="74" fillId="0" borderId="0" xfId="0" applyNumberFormat="1" applyFont="1"/>
    <xf numFmtId="0" fontId="75" fillId="0" borderId="0" xfId="0" applyFont="1"/>
    <xf numFmtId="0" fontId="76" fillId="0" borderId="0" xfId="0" applyFont="1"/>
    <xf numFmtId="14" fontId="1" fillId="0" borderId="0" xfId="0" applyNumberFormat="1" applyFont="1"/>
    <xf numFmtId="0" fontId="77" fillId="0" borderId="0" xfId="0" applyFont="1"/>
    <xf numFmtId="14" fontId="69" fillId="0" borderId="0" xfId="0" applyNumberFormat="1" applyFont="1"/>
    <xf numFmtId="3" fontId="0" fillId="0" borderId="26" xfId="0" applyNumberFormat="1" applyBorder="1"/>
    <xf numFmtId="0" fontId="65" fillId="0" borderId="0" xfId="0" applyFont="1"/>
    <xf numFmtId="3" fontId="65" fillId="0" borderId="28" xfId="0" applyNumberFormat="1" applyFont="1" applyBorder="1" applyAlignment="1">
      <alignment horizontal="right"/>
    </xf>
    <xf numFmtId="3" fontId="65" fillId="8" borderId="28" xfId="0" applyNumberFormat="1" applyFont="1" applyFill="1" applyBorder="1" applyAlignment="1">
      <alignment horizontal="right"/>
    </xf>
    <xf numFmtId="3" fontId="78" fillId="0" borderId="26" xfId="0" applyNumberFormat="1" applyFont="1" applyBorder="1"/>
    <xf numFmtId="0" fontId="71" fillId="0" borderId="0" xfId="0" applyFont="1"/>
    <xf numFmtId="0" fontId="71" fillId="0" borderId="0" xfId="0" applyFont="1" applyAlignment="1">
      <alignment horizontal="right"/>
    </xf>
    <xf numFmtId="0" fontId="79" fillId="0" borderId="0" xfId="0" applyFont="1"/>
    <xf numFmtId="3" fontId="69" fillId="0" borderId="0" xfId="0" applyNumberFormat="1" applyFont="1" applyAlignment="1">
      <alignment horizontal="right"/>
    </xf>
    <xf numFmtId="3" fontId="71" fillId="0" borderId="0" xfId="0" applyNumberFormat="1" applyFont="1" applyAlignment="1">
      <alignment horizontal="right"/>
    </xf>
    <xf numFmtId="0" fontId="71" fillId="5" borderId="0" xfId="0" applyFont="1" applyFill="1"/>
    <xf numFmtId="169" fontId="71" fillId="0" borderId="0" xfId="1" applyNumberFormat="1" applyFont="1" applyFill="1"/>
    <xf numFmtId="14" fontId="69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right" vertical="center"/>
    </xf>
    <xf numFmtId="0" fontId="1" fillId="5" borderId="0" xfId="0" applyFont="1" applyFill="1" applyAlignment="1">
      <alignment horizontal="left"/>
    </xf>
    <xf numFmtId="14" fontId="70" fillId="0" borderId="0" xfId="0" applyNumberFormat="1" applyFont="1" applyAlignment="1">
      <alignment horizontal="right"/>
    </xf>
    <xf numFmtId="169" fontId="1" fillId="0" borderId="0" xfId="1" applyNumberFormat="1" applyFont="1" applyFill="1" applyAlignment="1">
      <alignment horizontal="left"/>
    </xf>
    <xf numFmtId="169" fontId="1" fillId="0" borderId="0" xfId="1" applyNumberFormat="1" applyFont="1" applyFill="1" applyAlignment="1">
      <alignment horizontal="right"/>
    </xf>
    <xf numFmtId="170" fontId="72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0" fontId="72" fillId="5" borderId="0" xfId="0" applyNumberFormat="1" applyFont="1" applyFill="1" applyAlignment="1">
      <alignment horizontal="left" vertical="center"/>
    </xf>
    <xf numFmtId="1" fontId="1" fillId="0" borderId="0" xfId="0" applyNumberFormat="1" applyFont="1" applyAlignment="1">
      <alignment horizontal="right"/>
    </xf>
    <xf numFmtId="0" fontId="1" fillId="5" borderId="1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14" fontId="74" fillId="0" borderId="0" xfId="0" applyNumberFormat="1" applyFont="1" applyAlignment="1">
      <alignment horizontal="right"/>
    </xf>
    <xf numFmtId="0" fontId="75" fillId="0" borderId="0" xfId="0" applyFont="1" applyAlignment="1">
      <alignment horizontal="right"/>
    </xf>
    <xf numFmtId="0" fontId="74" fillId="0" borderId="0" xfId="0" applyFont="1" applyAlignment="1">
      <alignment horizontal="left"/>
    </xf>
    <xf numFmtId="0" fontId="66" fillId="5" borderId="0" xfId="0" applyFont="1" applyFill="1"/>
    <xf numFmtId="0" fontId="80" fillId="5" borderId="0" xfId="0" applyFont="1" applyFill="1"/>
    <xf numFmtId="0" fontId="32" fillId="5" borderId="32" xfId="0" applyFont="1" applyFill="1" applyBorder="1"/>
    <xf numFmtId="0" fontId="13" fillId="5" borderId="0" xfId="0" applyFont="1" applyFill="1" applyAlignment="1">
      <alignment horizontal="left"/>
    </xf>
    <xf numFmtId="14" fontId="13" fillId="5" borderId="26" xfId="0" applyNumberFormat="1" applyFont="1" applyFill="1" applyBorder="1"/>
    <xf numFmtId="0" fontId="32" fillId="5" borderId="0" xfId="0" applyFont="1" applyFill="1" applyAlignment="1">
      <alignment horizontal="left"/>
    </xf>
    <xf numFmtId="3" fontId="65" fillId="0" borderId="3" xfId="0" applyNumberFormat="1" applyFont="1" applyBorder="1" applyAlignment="1">
      <alignment horizontal="right"/>
    </xf>
    <xf numFmtId="3" fontId="65" fillId="8" borderId="3" xfId="0" applyNumberFormat="1" applyFont="1" applyFill="1" applyBorder="1" applyAlignment="1">
      <alignment horizontal="right"/>
    </xf>
    <xf numFmtId="0" fontId="81" fillId="0" borderId="0" xfId="0" applyFont="1"/>
    <xf numFmtId="0" fontId="69" fillId="0" borderId="0" xfId="0" applyFont="1"/>
    <xf numFmtId="3" fontId="82" fillId="0" borderId="0" xfId="0" applyNumberFormat="1" applyFont="1"/>
    <xf numFmtId="0" fontId="83" fillId="0" borderId="0" xfId="0" applyFont="1"/>
    <xf numFmtId="0" fontId="69" fillId="5" borderId="0" xfId="0" applyFont="1" applyFill="1" applyAlignment="1">
      <alignment vertical="top"/>
    </xf>
    <xf numFmtId="0" fontId="84" fillId="0" borderId="0" xfId="0" applyFont="1"/>
    <xf numFmtId="14" fontId="69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center"/>
    </xf>
    <xf numFmtId="170" fontId="3" fillId="0" borderId="0" xfId="0" applyNumberFormat="1" applyFont="1" applyAlignment="1">
      <alignment horizontal="right" vertical="center"/>
    </xf>
    <xf numFmtId="0" fontId="78" fillId="6" borderId="0" xfId="0" applyFont="1" applyFill="1"/>
    <xf numFmtId="0" fontId="71" fillId="5" borderId="0" xfId="0" applyFont="1" applyFill="1" applyAlignment="1">
      <alignment horizontal="left" vertical="center"/>
    </xf>
    <xf numFmtId="14" fontId="71" fillId="0" borderId="0" xfId="0" applyNumberFormat="1" applyFont="1" applyAlignment="1">
      <alignment horizontal="left" vertical="center"/>
    </xf>
    <xf numFmtId="170" fontId="85" fillId="0" borderId="0" xfId="0" applyNumberFormat="1" applyFont="1" applyAlignment="1">
      <alignment horizontal="right" vertical="center"/>
    </xf>
    <xf numFmtId="170" fontId="86" fillId="0" borderId="0" xfId="0" applyNumberFormat="1" applyFont="1" applyAlignment="1">
      <alignment horizontal="left" vertical="center"/>
    </xf>
    <xf numFmtId="0" fontId="66" fillId="0" borderId="0" xfId="0" applyFont="1"/>
    <xf numFmtId="0" fontId="32" fillId="5" borderId="0" xfId="0" applyFont="1" applyFill="1"/>
    <xf numFmtId="3" fontId="82" fillId="0" borderId="26" xfId="0" applyNumberFormat="1" applyFont="1" applyBorder="1"/>
    <xf numFmtId="3" fontId="87" fillId="0" borderId="26" xfId="0" applyNumberFormat="1" applyFont="1" applyBorder="1"/>
    <xf numFmtId="0" fontId="88" fillId="0" borderId="0" xfId="0" applyFont="1"/>
    <xf numFmtId="3" fontId="65" fillId="0" borderId="0" xfId="0" applyNumberFormat="1" applyFont="1" applyAlignment="1">
      <alignment horizontal="right"/>
    </xf>
    <xf numFmtId="0" fontId="70" fillId="0" borderId="0" xfId="0" applyFont="1" applyAlignment="1">
      <alignment horizontal="left"/>
    </xf>
    <xf numFmtId="14" fontId="72" fillId="0" borderId="0" xfId="0" applyNumberFormat="1" applyFont="1" applyAlignment="1">
      <alignment horizontal="left" vertical="center"/>
    </xf>
    <xf numFmtId="1" fontId="71" fillId="0" borderId="0" xfId="0" applyNumberFormat="1" applyFont="1"/>
    <xf numFmtId="14" fontId="70" fillId="0" borderId="0" xfId="0" applyNumberFormat="1" applyFont="1" applyAlignment="1">
      <alignment horizontal="left"/>
    </xf>
    <xf numFmtId="14" fontId="74" fillId="0" borderId="0" xfId="0" applyNumberFormat="1" applyFont="1" applyAlignment="1">
      <alignment horizontal="left"/>
    </xf>
    <xf numFmtId="3" fontId="69" fillId="0" borderId="26" xfId="0" applyNumberFormat="1" applyFont="1" applyBorder="1" applyAlignment="1">
      <alignment horizontal="right"/>
    </xf>
    <xf numFmtId="0" fontId="69" fillId="0" borderId="26" xfId="0" applyFont="1" applyBorder="1" applyAlignment="1">
      <alignment horizontal="center"/>
    </xf>
    <xf numFmtId="9" fontId="69" fillId="0" borderId="26" xfId="0" applyNumberFormat="1" applyFont="1" applyBorder="1" applyAlignment="1">
      <alignment horizontal="center"/>
    </xf>
    <xf numFmtId="3" fontId="65" fillId="0" borderId="26" xfId="0" applyNumberFormat="1" applyFont="1" applyBorder="1" applyAlignment="1">
      <alignment horizontal="right"/>
    </xf>
    <xf numFmtId="3" fontId="65" fillId="8" borderId="26" xfId="0" applyNumberFormat="1" applyFont="1" applyFill="1" applyBorder="1" applyAlignment="1">
      <alignment horizontal="right"/>
    </xf>
    <xf numFmtId="0" fontId="64" fillId="5" borderId="0" xfId="0" applyFont="1" applyFill="1"/>
    <xf numFmtId="9" fontId="69" fillId="0" borderId="0" xfId="0" applyNumberFormat="1" applyFont="1" applyAlignment="1">
      <alignment horizontal="right"/>
    </xf>
    <xf numFmtId="9" fontId="69" fillId="0" borderId="26" xfId="0" applyNumberFormat="1" applyFont="1" applyBorder="1" applyAlignment="1">
      <alignment horizontal="right"/>
    </xf>
    <xf numFmtId="0" fontId="89" fillId="0" borderId="0" xfId="0" applyFont="1"/>
    <xf numFmtId="9" fontId="65" fillId="0" borderId="0" xfId="0" applyNumberFormat="1" applyFont="1" applyAlignment="1">
      <alignment horizontal="right"/>
    </xf>
    <xf numFmtId="9" fontId="65" fillId="0" borderId="26" xfId="0" applyNumberFormat="1" applyFont="1" applyBorder="1" applyAlignment="1">
      <alignment horizontal="right"/>
    </xf>
    <xf numFmtId="3" fontId="87" fillId="0" borderId="28" xfId="0" applyNumberFormat="1" applyFont="1" applyBorder="1"/>
    <xf numFmtId="3" fontId="65" fillId="8" borderId="29" xfId="0" applyNumberFormat="1" applyFont="1" applyFill="1" applyBorder="1" applyAlignment="1">
      <alignment horizontal="right"/>
    </xf>
    <xf numFmtId="3" fontId="65" fillId="7" borderId="30" xfId="0" applyNumberFormat="1" applyFont="1" applyFill="1" applyBorder="1" applyAlignment="1">
      <alignment horizontal="right"/>
    </xf>
    <xf numFmtId="3" fontId="65" fillId="7" borderId="31" xfId="0" applyNumberFormat="1" applyFont="1" applyFill="1" applyBorder="1" applyAlignment="1">
      <alignment horizontal="right"/>
    </xf>
    <xf numFmtId="3" fontId="65" fillId="7" borderId="29" xfId="0" applyNumberFormat="1" applyFont="1" applyFill="1" applyBorder="1" applyAlignment="1">
      <alignment horizontal="right"/>
    </xf>
    <xf numFmtId="3" fontId="87" fillId="0" borderId="29" xfId="0" applyNumberFormat="1" applyFont="1" applyBorder="1"/>
    <xf numFmtId="0" fontId="82" fillId="0" borderId="0" xfId="0" applyFont="1"/>
    <xf numFmtId="0" fontId="78" fillId="0" borderId="0" xfId="0" applyFont="1"/>
    <xf numFmtId="0" fontId="90" fillId="0" borderId="0" xfId="0" applyFont="1" applyAlignment="1">
      <alignment horizontal="right" vertical="center"/>
    </xf>
    <xf numFmtId="14" fontId="91" fillId="0" borderId="0" xfId="0" applyNumberFormat="1" applyFont="1"/>
    <xf numFmtId="0" fontId="0" fillId="5" borderId="0" xfId="0" applyFill="1"/>
    <xf numFmtId="14" fontId="80" fillId="5" borderId="0" xfId="0" applyNumberFormat="1" applyFont="1" applyFill="1"/>
    <xf numFmtId="0" fontId="78" fillId="6" borderId="29" xfId="0" applyFont="1" applyFill="1" applyBorder="1"/>
    <xf numFmtId="169" fontId="87" fillId="6" borderId="29" xfId="1" applyNumberFormat="1" applyFont="1" applyFill="1" applyBorder="1"/>
    <xf numFmtId="0" fontId="90" fillId="0" borderId="0" xfId="0" applyFont="1" applyAlignment="1">
      <alignment horizontal="left" vertical="center"/>
    </xf>
    <xf numFmtId="0" fontId="90" fillId="0" borderId="0" xfId="0" applyFont="1" applyAlignment="1">
      <alignment horizontal="center" vertical="center"/>
    </xf>
    <xf numFmtId="14" fontId="32" fillId="5" borderId="27" xfId="0" applyNumberFormat="1" applyFont="1" applyFill="1" applyBorder="1"/>
    <xf numFmtId="0" fontId="32" fillId="5" borderId="0" xfId="0" applyFont="1" applyFill="1" applyAlignment="1">
      <alignment horizontal="center"/>
    </xf>
    <xf numFmtId="14" fontId="32" fillId="5" borderId="0" xfId="0" applyNumberFormat="1" applyFont="1" applyFill="1"/>
    <xf numFmtId="0" fontId="13" fillId="5" borderId="0" xfId="0" applyFont="1" applyFill="1"/>
    <xf numFmtId="0" fontId="92" fillId="5" borderId="0" xfId="0" applyFont="1" applyFill="1" applyAlignment="1">
      <alignment horizontal="left" vertical="center"/>
    </xf>
    <xf numFmtId="14" fontId="13" fillId="0" borderId="0" xfId="0" applyNumberFormat="1" applyFont="1"/>
    <xf numFmtId="0" fontId="13" fillId="5" borderId="0" xfId="0" applyFont="1" applyFill="1" applyAlignment="1">
      <alignment horizontal="center"/>
    </xf>
    <xf numFmtId="0" fontId="27" fillId="5" borderId="0" xfId="0" applyFont="1" applyFill="1"/>
    <xf numFmtId="14" fontId="78" fillId="5" borderId="0" xfId="0" applyNumberFormat="1" applyFont="1" applyFill="1"/>
    <xf numFmtId="0" fontId="78" fillId="5" borderId="0" xfId="0" applyFont="1" applyFill="1"/>
    <xf numFmtId="0" fontId="27" fillId="2" borderId="31" xfId="0" applyFont="1" applyFill="1" applyBorder="1"/>
    <xf numFmtId="170" fontId="93" fillId="5" borderId="0" xfId="0" applyNumberFormat="1" applyFont="1" applyFill="1" applyAlignment="1">
      <alignment horizontal="left" vertical="center"/>
    </xf>
    <xf numFmtId="14" fontId="3" fillId="5" borderId="0" xfId="0" applyNumberFormat="1" applyFont="1" applyFill="1" applyAlignment="1">
      <alignment horizontal="left" vertical="center"/>
    </xf>
    <xf numFmtId="0" fontId="94" fillId="0" borderId="0" xfId="0" applyFont="1"/>
    <xf numFmtId="0" fontId="27" fillId="0" borderId="0" xfId="2" applyFont="1"/>
    <xf numFmtId="14" fontId="66" fillId="0" borderId="0" xfId="0" applyNumberFormat="1" applyFont="1"/>
    <xf numFmtId="14" fontId="0" fillId="0" borderId="0" xfId="0" applyNumberFormat="1"/>
    <xf numFmtId="14" fontId="9" fillId="0" borderId="0" xfId="2" applyNumberFormat="1"/>
    <xf numFmtId="0" fontId="27" fillId="0" borderId="29" xfId="2" applyFont="1" applyBorder="1"/>
    <xf numFmtId="43" fontId="27" fillId="0" borderId="29" xfId="1" applyFont="1" applyBorder="1"/>
    <xf numFmtId="0" fontId="9" fillId="0" borderId="0" xfId="2"/>
    <xf numFmtId="170" fontId="0" fillId="0" borderId="0" xfId="0" applyNumberFormat="1"/>
    <xf numFmtId="170" fontId="90" fillId="0" borderId="0" xfId="0" applyNumberFormat="1" applyFont="1" applyAlignment="1">
      <alignment horizontal="right" vertical="center"/>
    </xf>
    <xf numFmtId="14" fontId="27" fillId="5" borderId="0" xfId="0" applyNumberFormat="1" applyFont="1" applyFill="1"/>
    <xf numFmtId="0" fontId="8" fillId="0" borderId="0" xfId="6" applyFont="1"/>
    <xf numFmtId="37" fontId="8" fillId="0" borderId="0" xfId="6" applyNumberFormat="1" applyFont="1"/>
    <xf numFmtId="0" fontId="74" fillId="0" borderId="0" xfId="0" applyFont="1"/>
    <xf numFmtId="37" fontId="95" fillId="0" borderId="0" xfId="0" applyNumberFormat="1" applyFont="1"/>
    <xf numFmtId="37" fontId="96" fillId="0" borderId="0" xfId="6" applyNumberFormat="1" applyFont="1"/>
    <xf numFmtId="0" fontId="15" fillId="0" borderId="0" xfId="3" applyFont="1" applyAlignment="1">
      <alignment horizontal="left" vertical="center" wrapText="1"/>
    </xf>
    <xf numFmtId="0" fontId="10" fillId="0" borderId="0" xfId="6" applyFont="1" applyAlignment="1">
      <alignment horizontal="center"/>
    </xf>
    <xf numFmtId="0" fontId="13" fillId="0" borderId="1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11" xfId="0" applyFont="1" applyBorder="1" applyAlignment="1">
      <alignment horizontal="left"/>
    </xf>
    <xf numFmtId="0" fontId="0" fillId="0" borderId="12" xfId="0" applyBorder="1" applyAlignment="1">
      <alignment horizontal="left"/>
    </xf>
    <xf numFmtId="2" fontId="0" fillId="0" borderId="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31" fillId="0" borderId="12" xfId="0" applyFont="1" applyBorder="1" applyAlignment="1">
      <alignment horizontal="left"/>
    </xf>
    <xf numFmtId="0" fontId="0" fillId="0" borderId="0" xfId="0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/>
    </xf>
    <xf numFmtId="0" fontId="26" fillId="0" borderId="0" xfId="0" applyFont="1" applyAlignment="1">
      <alignment horizontal="left" vertical="center"/>
    </xf>
    <xf numFmtId="0" fontId="40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0" fillId="0" borderId="16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66" fillId="0" borderId="0" xfId="0" applyFont="1" applyAlignment="1">
      <alignment wrapText="1"/>
    </xf>
    <xf numFmtId="0" fontId="65" fillId="0" borderId="0" xfId="0" applyFont="1" applyAlignment="1">
      <alignment horizontal="center"/>
    </xf>
    <xf numFmtId="0" fontId="65" fillId="0" borderId="26" xfId="0" applyFont="1" applyBorder="1" applyAlignment="1">
      <alignment horizontal="center"/>
    </xf>
    <xf numFmtId="0" fontId="67" fillId="0" borderId="27" xfId="0" applyFont="1" applyBorder="1" applyAlignment="1">
      <alignment wrapText="1"/>
    </xf>
    <xf numFmtId="0" fontId="67" fillId="0" borderId="26" xfId="0" applyFont="1" applyBorder="1" applyAlignment="1">
      <alignment wrapText="1"/>
    </xf>
    <xf numFmtId="0" fontId="67" fillId="0" borderId="27" xfId="0" applyFont="1" applyBorder="1" applyAlignment="1">
      <alignment horizontal="center" wrapText="1"/>
    </xf>
    <xf numFmtId="0" fontId="67" fillId="0" borderId="26" xfId="0" applyFont="1" applyBorder="1" applyAlignment="1">
      <alignment horizontal="center" wrapText="1"/>
    </xf>
    <xf numFmtId="39" fontId="7" fillId="0" borderId="2" xfId="0" applyNumberFormat="1" applyFont="1" applyBorder="1" applyAlignment="1">
      <alignment vertical="center"/>
    </xf>
    <xf numFmtId="39" fontId="10" fillId="2" borderId="0" xfId="0" applyNumberFormat="1" applyFont="1" applyFill="1"/>
    <xf numFmtId="39" fontId="2" fillId="0" borderId="0" xfId="0" applyNumberFormat="1" applyFont="1"/>
    <xf numFmtId="39" fontId="10" fillId="0" borderId="0" xfId="0" applyNumberFormat="1" applyFont="1"/>
    <xf numFmtId="39" fontId="7" fillId="0" borderId="1" xfId="0" applyNumberFormat="1" applyFont="1" applyBorder="1" applyAlignment="1">
      <alignment vertical="center"/>
    </xf>
  </cellXfs>
  <cellStyles count="12">
    <cellStyle name="Comma" xfId="1" builtinId="3"/>
    <cellStyle name="Comma 482 2" xfId="8" xr:uid="{8E759AA9-0A8E-442E-BF98-E7BF5B566DAD}"/>
    <cellStyle name="Comma 7" xfId="9" xr:uid="{D445DDF6-78F9-41A4-A9A1-AF1FA07A0FD6}"/>
    <cellStyle name="Normal" xfId="0" builtinId="0"/>
    <cellStyle name="Normal 2" xfId="10" xr:uid="{88F7D3BC-07B2-42C8-89D2-AB9C6B4AF80E}"/>
    <cellStyle name="Normal 21 2" xfId="4" xr:uid="{FD24DAE7-B147-4057-84A4-F6048F72628E}"/>
    <cellStyle name="Normal 22 2" xfId="6" xr:uid="{20C87BB9-2D2F-4B2B-80F2-5C07E181F67F}"/>
    <cellStyle name="Normal 3" xfId="2" xr:uid="{06414357-0E25-4C82-BF24-85B11105AA58}"/>
    <cellStyle name="Normal 4" xfId="11" xr:uid="{04C0C130-ABEA-4C50-A107-B63F1AA94E27}"/>
    <cellStyle name="Normal_Albania_-__Income_Statement_September_2009" xfId="5" xr:uid="{F4BBBA93-7344-45E2-85D5-5A1F77E5F61C}"/>
    <cellStyle name="Normal_Global IFRS YE2009" xfId="7" xr:uid="{5413EE52-1047-40C8-B20B-1FF770E56525}"/>
    <cellStyle name="Normal_SHEET" xfId="3" xr:uid="{67C1BFB5-41C9-4258-8C94-BAA4B390CF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114</xdr:row>
      <xdr:rowOff>114300</xdr:rowOff>
    </xdr:from>
    <xdr:to>
      <xdr:col>0</xdr:col>
      <xdr:colOff>2864485</xdr:colOff>
      <xdr:row>125</xdr:row>
      <xdr:rowOff>69215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CCAD76-C39C-9042-6E39-4086C325D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490775"/>
          <a:ext cx="2359660" cy="2050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63</xdr:row>
      <xdr:rowOff>1</xdr:rowOff>
    </xdr:from>
    <xdr:to>
      <xdr:col>0</xdr:col>
      <xdr:colOff>2257425</xdr:colOff>
      <xdr:row>73</xdr:row>
      <xdr:rowOff>56579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0B7283-6DA8-4E41-AAD4-D682C7140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50651"/>
          <a:ext cx="2257425" cy="1961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0</xdr:rowOff>
    </xdr:from>
    <xdr:to>
      <xdr:col>0</xdr:col>
      <xdr:colOff>2257425</xdr:colOff>
      <xdr:row>57</xdr:row>
      <xdr:rowOff>47053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26E199-F66D-4671-936E-AE869C70C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72850"/>
          <a:ext cx="2257425" cy="1961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89</xdr:row>
      <xdr:rowOff>0</xdr:rowOff>
    </xdr:from>
    <xdr:to>
      <xdr:col>1</xdr:col>
      <xdr:colOff>28575</xdr:colOff>
      <xdr:row>99</xdr:row>
      <xdr:rowOff>56578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B303B-A630-4512-9048-DEE8F7B5E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40100"/>
          <a:ext cx="2257425" cy="1961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212</xdr:row>
      <xdr:rowOff>0</xdr:rowOff>
    </xdr:from>
    <xdr:to>
      <xdr:col>10</xdr:col>
      <xdr:colOff>666750</xdr:colOff>
      <xdr:row>222</xdr:row>
      <xdr:rowOff>56578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B9A028-18DF-425D-8D3B-8CC5926DD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40557450"/>
          <a:ext cx="2257425" cy="1961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162</xdr:row>
      <xdr:rowOff>14245</xdr:rowOff>
    </xdr:from>
    <xdr:to>
      <xdr:col>2</xdr:col>
      <xdr:colOff>647700</xdr:colOff>
      <xdr:row>170</xdr:row>
      <xdr:rowOff>151827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615311-138C-4120-89DA-6D0FD8539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256370"/>
          <a:ext cx="1857375" cy="1613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LINE/Desktop/bilanci%202019%20punuar%20ne%20shtepi/BILANCI%20%20GRAPHIC%20LINE%2001%202019%20per%20ty%20dorezuar%20exe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.LINE\Desktop\Bilanci%202023\Graphic%20Line%20-%202023\Depreciation%20Graphic%20line-01%202022.xls" TargetMode="External"/><Relationship Id="rId1" Type="http://schemas.openxmlformats.org/officeDocument/2006/relationships/externalLinkPath" Target="/Users/G.LINE/Desktop/Bilanci%202023/Graphic%20Line%20-%202023/Depreciation%20Graphic%20line-01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p."/>
      <sheetName val="Aktivet"/>
      <sheetName val="Pasivet"/>
      <sheetName val="Rez.1"/>
      <sheetName val="Fluksi 1"/>
      <sheetName val="Kapitali 2"/>
      <sheetName val="Shenime spjeguese 1"/>
      <sheetName val="Shenime spjeg vazhdim"/>
      <sheetName val="amortizimi"/>
      <sheetName val="Inventar"/>
      <sheetName val="Sheet1"/>
    </sheetNames>
    <sheetDataSet>
      <sheetData sheetId="0"/>
      <sheetData sheetId="1">
        <row r="7">
          <cell r="G7">
            <v>445000</v>
          </cell>
        </row>
      </sheetData>
      <sheetData sheetId="2">
        <row r="11">
          <cell r="G11">
            <v>2061877</v>
          </cell>
        </row>
        <row r="15">
          <cell r="G15">
            <v>0</v>
          </cell>
        </row>
      </sheetData>
      <sheetData sheetId="3">
        <row r="24">
          <cell r="F24">
            <v>3032365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ortizim 2008 graphic line- 01"/>
      <sheetName val="Amortizim 2009 graphic line-01"/>
      <sheetName val="Amortizim 2010 graphic line -01"/>
      <sheetName val="Amortizim 2011 graphic line -01"/>
      <sheetName val="Amortizim 2012 graphic line-01"/>
      <sheetName val="Amortizim 2013 graphic line-01 "/>
      <sheetName val="Amortizim 2014 graphic line -01"/>
      <sheetName val="Amortizim 2015 graphic line "/>
      <sheetName val="Amortizim 2016 graphic line "/>
      <sheetName val="Amortizim 2017 graphic line "/>
      <sheetName val="Amortizim 2018 graphic line"/>
      <sheetName val="Amortizim 2019 graphic line "/>
      <sheetName val="Amortizim 2020 graphic line-01"/>
      <sheetName val="Amortizim 2021 graphic line"/>
      <sheetName val="Amortizim 2022 graphic line-01"/>
      <sheetName val="Amortizim 2023 graphic line"/>
      <sheetName val="June 2011 Construzione Don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1">
          <cell r="I61">
            <v>0</v>
          </cell>
        </row>
      </sheetData>
      <sheetData sheetId="12"/>
      <sheetData sheetId="13">
        <row r="104">
          <cell r="I104">
            <v>3667159.1837873119</v>
          </cell>
        </row>
      </sheetData>
      <sheetData sheetId="14">
        <row r="6">
          <cell r="H6">
            <v>79073.383208758954</v>
          </cell>
          <cell r="I6">
            <v>2926.6167912410456</v>
          </cell>
        </row>
        <row r="7">
          <cell r="H7">
            <v>58619.111596122093</v>
          </cell>
          <cell r="I7">
            <v>2880.888403877907</v>
          </cell>
        </row>
        <row r="8">
          <cell r="H8">
            <v>46704.658019674513</v>
          </cell>
          <cell r="I8">
            <v>2295.3419803254874</v>
          </cell>
        </row>
        <row r="9">
          <cell r="H9">
            <v>109612.97290331774</v>
          </cell>
          <cell r="I9">
            <v>5387.0270966822573</v>
          </cell>
        </row>
        <row r="10">
          <cell r="H10">
            <v>65739.792234047942</v>
          </cell>
          <cell r="I10">
            <v>5085.2077659520583</v>
          </cell>
        </row>
        <row r="11">
          <cell r="H11">
            <v>23635.979283148339</v>
          </cell>
          <cell r="I11">
            <v>2322.0207168516608</v>
          </cell>
        </row>
        <row r="12">
          <cell r="H12">
            <v>137923.48958495562</v>
          </cell>
          <cell r="I12">
            <v>48236.51041504438</v>
          </cell>
        </row>
        <row r="13">
          <cell r="H13">
            <v>0</v>
          </cell>
          <cell r="I13">
            <v>0</v>
          </cell>
        </row>
        <row r="14">
          <cell r="H14">
            <v>0</v>
          </cell>
          <cell r="I14">
            <v>0</v>
          </cell>
        </row>
        <row r="15">
          <cell r="H15">
            <v>139173.48293260275</v>
          </cell>
          <cell r="I15">
            <v>134380.51706739725</v>
          </cell>
        </row>
        <row r="16">
          <cell r="H16">
            <v>75152</v>
          </cell>
          <cell r="I16">
            <v>46848</v>
          </cell>
        </row>
        <row r="17">
          <cell r="H17">
            <v>63753.026666666672</v>
          </cell>
          <cell r="I17">
            <v>68331.973333333328</v>
          </cell>
        </row>
        <row r="18">
          <cell r="H18">
            <v>31987.538666666667</v>
          </cell>
          <cell r="I18">
            <v>35025.461333333333</v>
          </cell>
        </row>
        <row r="19">
          <cell r="H19">
            <v>20525.333333333336</v>
          </cell>
          <cell r="I19">
            <v>22474.666666666664</v>
          </cell>
        </row>
        <row r="20">
          <cell r="H20">
            <v>10620.666666666668</v>
          </cell>
          <cell r="I20">
            <v>11629.333333333332</v>
          </cell>
        </row>
        <row r="21">
          <cell r="H21">
            <v>7261.8</v>
          </cell>
          <cell r="I21">
            <v>11263.2</v>
          </cell>
        </row>
        <row r="25">
          <cell r="H25">
            <v>2003694.0245639943</v>
          </cell>
          <cell r="I25">
            <v>33269.975436005741</v>
          </cell>
        </row>
        <row r="26">
          <cell r="H26">
            <v>0</v>
          </cell>
          <cell r="I26">
            <v>0</v>
          </cell>
        </row>
        <row r="27">
          <cell r="H27">
            <v>0</v>
          </cell>
          <cell r="I27">
            <v>0</v>
          </cell>
        </row>
        <row r="28">
          <cell r="H28">
            <v>0</v>
          </cell>
          <cell r="I28">
            <v>0</v>
          </cell>
        </row>
        <row r="29">
          <cell r="H29">
            <v>0</v>
          </cell>
          <cell r="I29">
            <v>0</v>
          </cell>
        </row>
        <row r="30">
          <cell r="H30">
            <v>111859.82568063511</v>
          </cell>
          <cell r="I30">
            <v>3213.1743193648872</v>
          </cell>
        </row>
        <row r="31">
          <cell r="H31">
            <v>111756.84417978133</v>
          </cell>
          <cell r="I31">
            <v>3243.1558202186716</v>
          </cell>
        </row>
        <row r="32">
          <cell r="H32">
            <v>192258.61780337273</v>
          </cell>
          <cell r="I32">
            <v>5741.3821966272662</v>
          </cell>
        </row>
        <row r="33">
          <cell r="H33">
            <v>0</v>
          </cell>
          <cell r="I33">
            <v>0</v>
          </cell>
        </row>
        <row r="34">
          <cell r="H34">
            <v>131411.67827796593</v>
          </cell>
          <cell r="I34">
            <v>3924.3217220340739</v>
          </cell>
        </row>
        <row r="35">
          <cell r="H35">
            <v>0</v>
          </cell>
          <cell r="I35">
            <v>0</v>
          </cell>
        </row>
        <row r="36">
          <cell r="H36">
            <v>44134.824883272871</v>
          </cell>
          <cell r="I36">
            <v>1801.1751167271286</v>
          </cell>
        </row>
        <row r="37">
          <cell r="H37">
            <v>0</v>
          </cell>
          <cell r="I37">
            <v>0</v>
          </cell>
        </row>
        <row r="38">
          <cell r="H38">
            <v>0</v>
          </cell>
          <cell r="I38">
            <v>0</v>
          </cell>
        </row>
        <row r="39">
          <cell r="H39">
            <v>155502.22319488591</v>
          </cell>
          <cell r="I39">
            <v>7830.7768051140883</v>
          </cell>
        </row>
        <row r="40">
          <cell r="H40">
            <v>0</v>
          </cell>
          <cell r="I40">
            <v>0</v>
          </cell>
        </row>
        <row r="41">
          <cell r="H41">
            <v>130765.64135529083</v>
          </cell>
          <cell r="I41">
            <v>9234.3586447091657</v>
          </cell>
        </row>
        <row r="42">
          <cell r="H42">
            <v>0</v>
          </cell>
          <cell r="I42">
            <v>0</v>
          </cell>
        </row>
        <row r="43">
          <cell r="H43">
            <v>167163.06058655048</v>
          </cell>
          <cell r="I43">
            <v>15161.939413449523</v>
          </cell>
        </row>
        <row r="44">
          <cell r="H44">
            <v>0</v>
          </cell>
          <cell r="I44">
            <v>0</v>
          </cell>
        </row>
        <row r="45">
          <cell r="H45">
            <v>48084.66045170615</v>
          </cell>
          <cell r="I45">
            <v>4415.3395482938504</v>
          </cell>
        </row>
        <row r="46">
          <cell r="H46">
            <v>0</v>
          </cell>
          <cell r="I46">
            <v>0</v>
          </cell>
        </row>
        <row r="47">
          <cell r="H47">
            <v>47721.665421577345</v>
          </cell>
          <cell r="I47">
            <v>4778.3345784226549</v>
          </cell>
        </row>
        <row r="48">
          <cell r="H48">
            <v>46238.885722748222</v>
          </cell>
          <cell r="I48">
            <v>6261.1142772517778</v>
          </cell>
        </row>
        <row r="49">
          <cell r="H49">
            <v>49321.478104264766</v>
          </cell>
          <cell r="I49">
            <v>6678.5218957352336</v>
          </cell>
        </row>
        <row r="50">
          <cell r="H50">
            <v>215899.38354492188</v>
          </cell>
          <cell r="I50">
            <v>30100.616455078125</v>
          </cell>
        </row>
        <row r="51">
          <cell r="H51">
            <v>0</v>
          </cell>
          <cell r="I51">
            <v>0</v>
          </cell>
        </row>
        <row r="52">
          <cell r="H52">
            <v>11792.599111060572</v>
          </cell>
          <cell r="I52">
            <v>2207.4008889394281</v>
          </cell>
        </row>
        <row r="53">
          <cell r="H53">
            <v>74661.98921173095</v>
          </cell>
          <cell r="I53">
            <v>17551.800788269044</v>
          </cell>
        </row>
        <row r="54">
          <cell r="H54">
            <v>1770551.3750152588</v>
          </cell>
          <cell r="I54">
            <v>404055.62498474121</v>
          </cell>
        </row>
        <row r="55">
          <cell r="H55">
            <v>23746.774200439453</v>
          </cell>
          <cell r="I55">
            <v>5419.2257995605469</v>
          </cell>
        </row>
        <row r="56">
          <cell r="H56">
            <v>0</v>
          </cell>
          <cell r="I56">
            <v>0</v>
          </cell>
        </row>
        <row r="57">
          <cell r="H57">
            <v>95325.147193519908</v>
          </cell>
          <cell r="I57">
            <v>27341.552806480089</v>
          </cell>
        </row>
        <row r="58">
          <cell r="H58">
            <v>21398.7529885488</v>
          </cell>
          <cell r="I58">
            <v>7084.2470114511998</v>
          </cell>
        </row>
        <row r="59">
          <cell r="H59">
            <v>10420.087759524829</v>
          </cell>
          <cell r="I59">
            <v>3810.9122404751706</v>
          </cell>
        </row>
        <row r="60">
          <cell r="H60">
            <v>29326.316438356167</v>
          </cell>
          <cell r="I60">
            <v>29006.683561643833</v>
          </cell>
        </row>
        <row r="61">
          <cell r="H61">
            <v>21297.903134116812</v>
          </cell>
          <cell r="I61">
            <v>7860.4268658831897</v>
          </cell>
        </row>
        <row r="62">
          <cell r="H62">
            <v>43267.2119140625</v>
          </cell>
          <cell r="I62">
            <v>21732.7880859375</v>
          </cell>
        </row>
        <row r="63">
          <cell r="H63">
            <v>6927.6796875</v>
          </cell>
        </row>
        <row r="64">
          <cell r="H64">
            <v>290193.46166992188</v>
          </cell>
          <cell r="I64">
            <v>143139.53833007813</v>
          </cell>
        </row>
        <row r="65">
          <cell r="H65">
            <v>433345.08837890625</v>
          </cell>
          <cell r="I65">
            <v>292321.91162109375</v>
          </cell>
        </row>
        <row r="66">
          <cell r="H66">
            <v>8512.21875</v>
          </cell>
          <cell r="I66">
            <v>11479.78125</v>
          </cell>
        </row>
        <row r="67">
          <cell r="H67">
            <v>13338.40625</v>
          </cell>
          <cell r="I67">
            <v>19494.59375</v>
          </cell>
        </row>
        <row r="68">
          <cell r="H68">
            <v>6093.75</v>
          </cell>
          <cell r="I68">
            <v>8906.25</v>
          </cell>
        </row>
        <row r="69">
          <cell r="H69">
            <v>3317.84375</v>
          </cell>
          <cell r="I69">
            <v>4849.15625</v>
          </cell>
        </row>
        <row r="70">
          <cell r="H70">
            <v>2640.625</v>
          </cell>
          <cell r="I70">
            <v>3859.375</v>
          </cell>
        </row>
        <row r="71">
          <cell r="H71">
            <v>2700</v>
          </cell>
          <cell r="I71">
            <v>11700</v>
          </cell>
        </row>
        <row r="72">
          <cell r="G72">
            <v>111329.16666666667</v>
          </cell>
          <cell r="I72">
            <v>374470.83333333331</v>
          </cell>
        </row>
        <row r="73">
          <cell r="G73">
            <v>3000</v>
          </cell>
          <cell r="I73">
            <v>15000</v>
          </cell>
        </row>
        <row r="77">
          <cell r="H77">
            <v>1015848.9315039642</v>
          </cell>
          <cell r="I77">
            <v>34651.068496035761</v>
          </cell>
        </row>
        <row r="78">
          <cell r="H78">
            <v>12226.68</v>
          </cell>
          <cell r="I78">
            <v>21736.32</v>
          </cell>
        </row>
        <row r="79">
          <cell r="H79">
            <v>145052.19767500801</v>
          </cell>
          <cell r="I79">
            <v>4947.8023249919934</v>
          </cell>
        </row>
        <row r="80">
          <cell r="H80">
            <v>96701.465116672</v>
          </cell>
          <cell r="I80">
            <v>3298.5348833280004</v>
          </cell>
        </row>
        <row r="81">
          <cell r="H81">
            <v>7200</v>
          </cell>
          <cell r="I81">
            <v>12800</v>
          </cell>
        </row>
        <row r="82">
          <cell r="H82">
            <v>99588.003850404668</v>
          </cell>
          <cell r="I82">
            <v>3396.9961495953321</v>
          </cell>
        </row>
        <row r="83">
          <cell r="H83">
            <v>934503.10570288473</v>
          </cell>
          <cell r="I83">
            <v>36663.894297115272</v>
          </cell>
        </row>
        <row r="84">
          <cell r="H84">
            <v>590912.67067794595</v>
          </cell>
          <cell r="I84">
            <v>21587.329322054051</v>
          </cell>
        </row>
        <row r="85">
          <cell r="H85">
            <v>1822516.0740206337</v>
          </cell>
          <cell r="I85">
            <v>115481.92597936629</v>
          </cell>
        </row>
        <row r="86">
          <cell r="H86">
            <v>96701.465116672</v>
          </cell>
          <cell r="I86">
            <v>3298.5348833280004</v>
          </cell>
        </row>
        <row r="87">
          <cell r="H87">
            <v>425774.72000000003</v>
          </cell>
          <cell r="I87">
            <v>64225.27999999997</v>
          </cell>
        </row>
        <row r="88">
          <cell r="H88">
            <v>4476.6000000000004</v>
          </cell>
          <cell r="I88">
            <v>7958.4</v>
          </cell>
        </row>
        <row r="89">
          <cell r="H89">
            <v>128935.1808</v>
          </cell>
          <cell r="I89">
            <v>24064.819199999998</v>
          </cell>
        </row>
        <row r="90">
          <cell r="H90">
            <v>68326.794836164394</v>
          </cell>
          <cell r="I90">
            <v>14673.205163835606</v>
          </cell>
        </row>
        <row r="91">
          <cell r="H91">
            <v>68326.794836164394</v>
          </cell>
          <cell r="I91">
            <v>14673.205163835606</v>
          </cell>
        </row>
        <row r="92">
          <cell r="H92">
            <v>68326.794836164394</v>
          </cell>
          <cell r="I92">
            <v>14673.205163835606</v>
          </cell>
        </row>
        <row r="93">
          <cell r="H93">
            <v>68326.794836164394</v>
          </cell>
          <cell r="I93">
            <v>14673.205163835606</v>
          </cell>
        </row>
        <row r="94">
          <cell r="H94">
            <v>4745278.4941709321</v>
          </cell>
          <cell r="I94">
            <v>1114912.5058290679</v>
          </cell>
        </row>
        <row r="95">
          <cell r="H95">
            <v>187028.19199999998</v>
          </cell>
          <cell r="I95">
            <v>128897.80800000002</v>
          </cell>
        </row>
        <row r="96">
          <cell r="H96">
            <v>31380.167896337534</v>
          </cell>
          <cell r="I96">
            <v>7372.8321036624657</v>
          </cell>
        </row>
        <row r="97">
          <cell r="H97">
            <v>12698.922822619179</v>
          </cell>
          <cell r="I97">
            <v>3076.0271773808217</v>
          </cell>
        </row>
        <row r="98">
          <cell r="H98">
            <v>80339.199999999997</v>
          </cell>
          <cell r="I98">
            <v>19660.800000000003</v>
          </cell>
        </row>
        <row r="99">
          <cell r="H99">
            <v>188371.4265487518</v>
          </cell>
          <cell r="I99">
            <v>69611.903451248189</v>
          </cell>
        </row>
        <row r="100">
          <cell r="H100">
            <v>111599.19014399999</v>
          </cell>
          <cell r="I100">
            <v>41346.809856000007</v>
          </cell>
        </row>
        <row r="101">
          <cell r="H101">
            <v>155128.02572800001</v>
          </cell>
          <cell r="I101">
            <v>57473.974271999992</v>
          </cell>
        </row>
        <row r="102">
          <cell r="H102">
            <v>131654.00518400001</v>
          </cell>
          <cell r="I102">
            <v>48776.994815999991</v>
          </cell>
        </row>
        <row r="103">
          <cell r="H103">
            <v>386697.12</v>
          </cell>
          <cell r="I103">
            <v>234602.88</v>
          </cell>
        </row>
        <row r="104">
          <cell r="H104">
            <v>831398.80799999996</v>
          </cell>
          <cell r="I104">
            <v>504396.19200000004</v>
          </cell>
        </row>
        <row r="105">
          <cell r="H105">
            <v>28400</v>
          </cell>
          <cell r="I105">
            <v>21600</v>
          </cell>
        </row>
        <row r="106">
          <cell r="H106">
            <v>75539</v>
          </cell>
          <cell r="I106">
            <v>336494</v>
          </cell>
        </row>
        <row r="114">
          <cell r="H114">
            <v>8452.1493702838361</v>
          </cell>
          <cell r="I114">
            <v>3901.7306297161631</v>
          </cell>
        </row>
        <row r="115">
          <cell r="H115">
            <v>39725.128960000002</v>
          </cell>
          <cell r="I115">
            <v>26790.871039999998</v>
          </cell>
        </row>
        <row r="116">
          <cell r="H116">
            <v>4401.2719999999999</v>
          </cell>
          <cell r="I116">
            <v>4617.7280000000001</v>
          </cell>
        </row>
        <row r="117">
          <cell r="H117">
            <v>4302.2080000000005</v>
          </cell>
          <cell r="I117">
            <v>4513.7919999999995</v>
          </cell>
        </row>
        <row r="118">
          <cell r="H118">
            <v>35166.973333333335</v>
          </cell>
          <cell r="I118">
            <v>35658.026666666665</v>
          </cell>
        </row>
        <row r="119">
          <cell r="H119">
            <v>18772.599999999999</v>
          </cell>
          <cell r="I119">
            <v>21454.400000000001</v>
          </cell>
        </row>
        <row r="120">
          <cell r="H120">
            <v>0</v>
          </cell>
          <cell r="I120">
            <v>42448.219178082189</v>
          </cell>
        </row>
        <row r="121">
          <cell r="H121">
            <v>0</v>
          </cell>
          <cell r="I121">
            <v>19436.666666666668</v>
          </cell>
        </row>
        <row r="125">
          <cell r="H125">
            <v>66330.797204250877</v>
          </cell>
          <cell r="I125">
            <v>4502.2027957491227</v>
          </cell>
        </row>
        <row r="126">
          <cell r="H126">
            <v>0</v>
          </cell>
          <cell r="I126">
            <v>0</v>
          </cell>
        </row>
        <row r="127">
          <cell r="H127">
            <v>0</v>
          </cell>
          <cell r="I127">
            <v>0</v>
          </cell>
        </row>
        <row r="128">
          <cell r="H128">
            <v>0</v>
          </cell>
          <cell r="I128">
            <v>0</v>
          </cell>
        </row>
        <row r="129">
          <cell r="H129">
            <v>16001.821409733646</v>
          </cell>
          <cell r="I129">
            <v>2331.1785902663541</v>
          </cell>
        </row>
        <row r="130">
          <cell r="H130">
            <v>0</v>
          </cell>
          <cell r="I130">
            <v>0</v>
          </cell>
        </row>
        <row r="131">
          <cell r="H131">
            <v>11231.123449570192</v>
          </cell>
          <cell r="I131">
            <v>4523.0465504298081</v>
          </cell>
        </row>
        <row r="132">
          <cell r="H132">
            <v>18238.733333333334</v>
          </cell>
          <cell r="I132">
            <v>20844.266666666666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B32B-DF3D-420A-B093-03F556732C04}">
  <dimension ref="A1:L121"/>
  <sheetViews>
    <sheetView tabSelected="1" workbookViewId="0">
      <selection activeCell="B2" sqref="B2"/>
    </sheetView>
  </sheetViews>
  <sheetFormatPr defaultRowHeight="15" x14ac:dyDescent="0.25"/>
  <cols>
    <col min="1" max="1" width="43.140625" customWidth="1"/>
    <col min="2" max="2" width="17.140625" customWidth="1"/>
    <col min="3" max="3" width="4.42578125" customWidth="1"/>
    <col min="4" max="4" width="22.5703125" customWidth="1"/>
    <col min="7" max="7" width="17.28515625" customWidth="1"/>
    <col min="8" max="8" width="11.5703125" customWidth="1"/>
  </cols>
  <sheetData>
    <row r="1" spans="1:4" x14ac:dyDescent="0.25">
      <c r="A1" s="1" t="s">
        <v>1455</v>
      </c>
      <c r="B1" s="2"/>
      <c r="C1" s="2"/>
      <c r="D1" s="2"/>
    </row>
    <row r="2" spans="1:4" x14ac:dyDescent="0.25">
      <c r="A2" s="3" t="s">
        <v>0</v>
      </c>
      <c r="B2" s="2"/>
      <c r="C2" s="2"/>
      <c r="D2" s="2"/>
    </row>
    <row r="3" spans="1:4" x14ac:dyDescent="0.25">
      <c r="A3" s="3" t="s">
        <v>1</v>
      </c>
      <c r="B3" s="2"/>
      <c r="C3" s="2"/>
      <c r="D3" s="2"/>
    </row>
    <row r="4" spans="1:4" x14ac:dyDescent="0.25">
      <c r="A4" s="3" t="s">
        <v>2</v>
      </c>
      <c r="B4" s="2"/>
      <c r="C4" s="2"/>
      <c r="D4" s="2"/>
    </row>
    <row r="5" spans="1:4" x14ac:dyDescent="0.25">
      <c r="A5" s="4" t="s">
        <v>3</v>
      </c>
      <c r="B5" s="2"/>
      <c r="C5" s="2"/>
      <c r="D5" s="2"/>
    </row>
    <row r="6" spans="1:4" x14ac:dyDescent="0.25">
      <c r="A6" s="5"/>
      <c r="B6" s="6" t="s">
        <v>4</v>
      </c>
      <c r="C6" s="6"/>
      <c r="D6" s="6" t="s">
        <v>4</v>
      </c>
    </row>
    <row r="7" spans="1:4" x14ac:dyDescent="0.25">
      <c r="A7" s="5"/>
      <c r="B7" s="6" t="s">
        <v>5</v>
      </c>
      <c r="C7" s="6"/>
      <c r="D7" s="6" t="s">
        <v>6</v>
      </c>
    </row>
    <row r="8" spans="1:4" x14ac:dyDescent="0.25">
      <c r="A8" s="4" t="s">
        <v>7</v>
      </c>
      <c r="B8" s="7"/>
      <c r="C8" s="7"/>
      <c r="D8" s="7"/>
    </row>
    <row r="9" spans="1:4" x14ac:dyDescent="0.25">
      <c r="A9" s="4"/>
      <c r="B9" s="7"/>
      <c r="C9" s="7"/>
      <c r="D9" s="7"/>
    </row>
    <row r="10" spans="1:4" x14ac:dyDescent="0.25">
      <c r="A10" s="8" t="s">
        <v>8</v>
      </c>
      <c r="B10" s="9"/>
      <c r="C10" s="9"/>
      <c r="D10" s="9"/>
    </row>
    <row r="11" spans="1:4" ht="33" customHeight="1" x14ac:dyDescent="0.25">
      <c r="A11" s="10" t="s">
        <v>9</v>
      </c>
      <c r="B11" s="430">
        <v>17379568</v>
      </c>
      <c r="C11" s="12"/>
      <c r="D11" s="11">
        <v>16130570</v>
      </c>
    </row>
    <row r="12" spans="1:4" x14ac:dyDescent="0.25">
      <c r="A12" s="10" t="s">
        <v>10</v>
      </c>
      <c r="B12" s="431"/>
      <c r="C12" s="12"/>
      <c r="D12" s="13"/>
    </row>
    <row r="13" spans="1:4" ht="58.5" customHeight="1" x14ac:dyDescent="0.25">
      <c r="A13" s="14" t="s">
        <v>11</v>
      </c>
      <c r="B13" s="430"/>
      <c r="C13" s="12"/>
      <c r="D13" s="11"/>
    </row>
    <row r="14" spans="1:4" ht="45" customHeight="1" x14ac:dyDescent="0.25">
      <c r="A14" s="14" t="s">
        <v>12</v>
      </c>
      <c r="B14" s="430"/>
      <c r="C14" s="12"/>
      <c r="D14" s="11"/>
    </row>
    <row r="15" spans="1:4" x14ac:dyDescent="0.25">
      <c r="A15" s="14" t="s">
        <v>13</v>
      </c>
      <c r="B15" s="430"/>
      <c r="C15" s="12"/>
      <c r="D15" s="11"/>
    </row>
    <row r="16" spans="1:4" ht="30.75" customHeight="1" x14ac:dyDescent="0.25">
      <c r="A16" s="14" t="s">
        <v>14</v>
      </c>
      <c r="B16" s="430"/>
      <c r="C16" s="12"/>
      <c r="D16" s="11"/>
    </row>
    <row r="17" spans="1:9" ht="39.75" customHeight="1" x14ac:dyDescent="0.25">
      <c r="A17" s="10" t="s">
        <v>15</v>
      </c>
      <c r="B17" s="431"/>
      <c r="C17" s="12"/>
      <c r="D17" s="13"/>
    </row>
    <row r="18" spans="1:9" ht="43.5" customHeight="1" x14ac:dyDescent="0.25">
      <c r="A18" s="14" t="s">
        <v>16</v>
      </c>
      <c r="B18" s="430">
        <v>6134613</v>
      </c>
      <c r="C18" s="12"/>
      <c r="D18" s="11">
        <v>3313023</v>
      </c>
      <c r="I18" s="153"/>
    </row>
    <row r="19" spans="1:9" ht="35.25" customHeight="1" x14ac:dyDescent="0.25">
      <c r="A19" s="14" t="s">
        <v>17</v>
      </c>
      <c r="B19" s="430"/>
      <c r="C19" s="12"/>
      <c r="D19" s="11"/>
    </row>
    <row r="20" spans="1:9" ht="39.75" customHeight="1" x14ac:dyDescent="0.25">
      <c r="A20" s="14" t="s">
        <v>18</v>
      </c>
      <c r="B20" s="430"/>
      <c r="C20" s="12"/>
      <c r="D20" s="11"/>
    </row>
    <row r="21" spans="1:9" x14ac:dyDescent="0.25">
      <c r="A21" s="14" t="s">
        <v>19</v>
      </c>
      <c r="B21" s="430">
        <v>0</v>
      </c>
      <c r="C21" s="12"/>
      <c r="D21" s="11">
        <v>198029</v>
      </c>
      <c r="F21" t="s">
        <v>536</v>
      </c>
      <c r="H21" s="180">
        <v>198029</v>
      </c>
    </row>
    <row r="22" spans="1:9" ht="18.75" customHeight="1" x14ac:dyDescent="0.25">
      <c r="A22" s="14" t="s">
        <v>20</v>
      </c>
      <c r="B22" s="430"/>
      <c r="C22" s="12"/>
      <c r="D22" s="11"/>
      <c r="F22" t="s">
        <v>1462</v>
      </c>
      <c r="H22" s="180">
        <v>105111</v>
      </c>
    </row>
    <row r="23" spans="1:9" x14ac:dyDescent="0.25">
      <c r="A23" s="10" t="s">
        <v>21</v>
      </c>
      <c r="B23" s="432"/>
      <c r="C23" s="12"/>
      <c r="D23" s="12"/>
      <c r="G23" t="s">
        <v>274</v>
      </c>
      <c r="H23" s="180">
        <f>H21+H22</f>
        <v>303140</v>
      </c>
    </row>
    <row r="24" spans="1:9" ht="25.5" customHeight="1" x14ac:dyDescent="0.25">
      <c r="A24" s="14" t="s">
        <v>22</v>
      </c>
      <c r="B24" s="430">
        <v>3358579</v>
      </c>
      <c r="C24" s="12"/>
      <c r="D24" s="11">
        <v>3141945</v>
      </c>
      <c r="G24" t="s">
        <v>1463</v>
      </c>
      <c r="H24" s="180">
        <v>-676782</v>
      </c>
    </row>
    <row r="25" spans="1:9" ht="35.25" customHeight="1" x14ac:dyDescent="0.25">
      <c r="A25" s="14" t="s">
        <v>23</v>
      </c>
      <c r="B25" s="430"/>
      <c r="C25" s="12"/>
      <c r="D25" s="11"/>
      <c r="G25" t="s">
        <v>797</v>
      </c>
      <c r="H25" s="180">
        <f>H21+H22+H24</f>
        <v>-373642</v>
      </c>
    </row>
    <row r="26" spans="1:9" ht="45" customHeight="1" x14ac:dyDescent="0.25">
      <c r="A26" s="14" t="s">
        <v>24</v>
      </c>
      <c r="B26" s="430"/>
      <c r="C26" s="12"/>
      <c r="D26" s="11"/>
    </row>
    <row r="27" spans="1:9" x14ac:dyDescent="0.25">
      <c r="A27" s="14" t="s">
        <v>25</v>
      </c>
      <c r="B27" s="430"/>
      <c r="C27" s="12"/>
      <c r="D27" s="11"/>
    </row>
    <row r="28" spans="1:9" ht="33" customHeight="1" x14ac:dyDescent="0.25">
      <c r="A28" s="14" t="s">
        <v>26</v>
      </c>
      <c r="B28" s="430"/>
      <c r="C28" s="12"/>
      <c r="D28" s="11"/>
    </row>
    <row r="29" spans="1:9" ht="43.5" customHeight="1" x14ac:dyDescent="0.25">
      <c r="A29" s="14" t="s">
        <v>27</v>
      </c>
      <c r="B29" s="430"/>
      <c r="C29" s="12"/>
      <c r="D29" s="11"/>
    </row>
    <row r="30" spans="1:9" ht="43.5" customHeight="1" x14ac:dyDescent="0.25">
      <c r="A30" s="14" t="s">
        <v>28</v>
      </c>
      <c r="B30" s="430">
        <v>833</v>
      </c>
      <c r="C30" s="12"/>
      <c r="D30" s="11">
        <v>833</v>
      </c>
    </row>
    <row r="31" spans="1:9" x14ac:dyDescent="0.25">
      <c r="A31" s="10" t="s">
        <v>29</v>
      </c>
      <c r="B31" s="430"/>
      <c r="C31" s="12"/>
      <c r="D31" s="11"/>
    </row>
    <row r="32" spans="1:9" ht="53.25" customHeight="1" x14ac:dyDescent="0.25">
      <c r="A32" s="10" t="s">
        <v>30</v>
      </c>
      <c r="B32" s="430"/>
      <c r="C32" s="12"/>
      <c r="D32" s="11"/>
    </row>
    <row r="33" spans="1:12" x14ac:dyDescent="0.25">
      <c r="A33" s="10" t="s">
        <v>31</v>
      </c>
      <c r="B33" s="433">
        <f>SUM(B11:B32)</f>
        <v>26873593</v>
      </c>
      <c r="C33" s="16"/>
      <c r="D33" s="15">
        <f>SUM(D11:D32)</f>
        <v>22784400</v>
      </c>
    </row>
    <row r="34" spans="1:12" x14ac:dyDescent="0.25">
      <c r="A34" s="10"/>
      <c r="B34" s="432"/>
      <c r="C34" s="12"/>
      <c r="D34" s="12"/>
    </row>
    <row r="35" spans="1:12" x14ac:dyDescent="0.25">
      <c r="A35" s="10" t="s">
        <v>32</v>
      </c>
      <c r="B35" s="432"/>
      <c r="C35" s="12"/>
      <c r="D35" s="12"/>
    </row>
    <row r="36" spans="1:12" x14ac:dyDescent="0.25">
      <c r="A36" s="10" t="s">
        <v>33</v>
      </c>
      <c r="B36" s="432"/>
      <c r="C36" s="12"/>
      <c r="D36" s="12"/>
    </row>
    <row r="37" spans="1:12" ht="27" customHeight="1" x14ac:dyDescent="0.25">
      <c r="A37" s="14" t="s">
        <v>34</v>
      </c>
      <c r="B37" s="430"/>
      <c r="C37" s="12"/>
      <c r="D37" s="11"/>
      <c r="J37" s="153"/>
    </row>
    <row r="38" spans="1:12" ht="45" customHeight="1" x14ac:dyDescent="0.25">
      <c r="A38" s="14" t="s">
        <v>35</v>
      </c>
      <c r="B38" s="430"/>
      <c r="C38" s="12"/>
      <c r="D38" s="11"/>
    </row>
    <row r="39" spans="1:12" ht="30" customHeight="1" x14ac:dyDescent="0.25">
      <c r="A39" s="14" t="s">
        <v>36</v>
      </c>
      <c r="B39" s="430"/>
      <c r="C39" s="12"/>
      <c r="D39" s="11"/>
    </row>
    <row r="40" spans="1:12" ht="41.25" customHeight="1" x14ac:dyDescent="0.25">
      <c r="A40" s="14" t="s">
        <v>37</v>
      </c>
      <c r="B40" s="430"/>
      <c r="C40" s="12"/>
      <c r="D40" s="11"/>
    </row>
    <row r="41" spans="1:12" ht="32.25" customHeight="1" x14ac:dyDescent="0.25">
      <c r="A41" s="14" t="s">
        <v>38</v>
      </c>
      <c r="B41" s="430"/>
      <c r="C41" s="12"/>
      <c r="D41" s="11"/>
    </row>
    <row r="42" spans="1:12" ht="39" customHeight="1" x14ac:dyDescent="0.25">
      <c r="A42" s="14" t="s">
        <v>39</v>
      </c>
      <c r="B42" s="430">
        <v>4160537</v>
      </c>
      <c r="C42" s="12"/>
      <c r="D42" s="11">
        <v>4500000</v>
      </c>
      <c r="G42" t="s">
        <v>1298</v>
      </c>
      <c r="H42" s="176">
        <f>B42-D42</f>
        <v>-339463</v>
      </c>
      <c r="I42" s="153"/>
      <c r="L42" s="153"/>
    </row>
    <row r="43" spans="1:12" ht="30" customHeight="1" x14ac:dyDescent="0.25">
      <c r="A43" s="10" t="s">
        <v>40</v>
      </c>
      <c r="B43" s="432"/>
      <c r="C43" s="12"/>
      <c r="D43" s="12"/>
    </row>
    <row r="44" spans="1:12" ht="34.5" customHeight="1" x14ac:dyDescent="0.25">
      <c r="A44" s="14" t="s">
        <v>41</v>
      </c>
      <c r="B44" s="430"/>
      <c r="C44" s="12"/>
      <c r="D44" s="11"/>
    </row>
    <row r="45" spans="1:12" ht="32.25" customHeight="1" x14ac:dyDescent="0.25">
      <c r="A45" s="14" t="s">
        <v>42</v>
      </c>
      <c r="B45" s="430">
        <v>2412060</v>
      </c>
      <c r="C45" s="12"/>
      <c r="D45" s="11">
        <v>3001026</v>
      </c>
      <c r="H45" s="153"/>
      <c r="J45" s="153"/>
    </row>
    <row r="46" spans="1:12" ht="38.25" customHeight="1" x14ac:dyDescent="0.25">
      <c r="A46" s="14" t="s">
        <v>43</v>
      </c>
      <c r="B46" s="430">
        <v>1678979</v>
      </c>
      <c r="C46" s="12"/>
      <c r="D46" s="11">
        <v>2144120</v>
      </c>
    </row>
    <row r="47" spans="1:12" ht="45.75" customHeight="1" x14ac:dyDescent="0.25">
      <c r="A47" s="14" t="s">
        <v>44</v>
      </c>
      <c r="B47" s="430"/>
      <c r="C47" s="12"/>
      <c r="D47" s="11"/>
    </row>
    <row r="48" spans="1:12" ht="40.5" customHeight="1" x14ac:dyDescent="0.25">
      <c r="A48" s="14" t="s">
        <v>45</v>
      </c>
      <c r="B48" s="430"/>
      <c r="C48" s="12"/>
      <c r="D48" s="11"/>
    </row>
    <row r="49" spans="1:7" x14ac:dyDescent="0.25">
      <c r="A49" s="10" t="s">
        <v>46</v>
      </c>
      <c r="B49" s="430"/>
      <c r="C49" s="12"/>
      <c r="D49" s="11"/>
    </row>
    <row r="50" spans="1:7" ht="36" customHeight="1" x14ac:dyDescent="0.25">
      <c r="A50" s="10" t="s">
        <v>47</v>
      </c>
      <c r="B50" s="432"/>
      <c r="C50" s="12"/>
      <c r="D50" s="12"/>
    </row>
    <row r="51" spans="1:7" ht="30.75" customHeight="1" x14ac:dyDescent="0.25">
      <c r="A51" s="14" t="s">
        <v>48</v>
      </c>
      <c r="B51" s="430"/>
      <c r="C51" s="12"/>
      <c r="D51" s="11"/>
    </row>
    <row r="52" spans="1:7" x14ac:dyDescent="0.25">
      <c r="A52" s="14" t="s">
        <v>49</v>
      </c>
      <c r="B52" s="430"/>
      <c r="C52" s="12"/>
      <c r="D52" s="11"/>
    </row>
    <row r="53" spans="1:7" ht="33.75" customHeight="1" x14ac:dyDescent="0.25">
      <c r="A53" s="14" t="s">
        <v>50</v>
      </c>
      <c r="B53" s="430"/>
      <c r="C53" s="12"/>
      <c r="D53" s="11"/>
    </row>
    <row r="54" spans="1:7" x14ac:dyDescent="0.25">
      <c r="A54" s="10" t="s">
        <v>51</v>
      </c>
      <c r="B54" s="430">
        <v>0</v>
      </c>
      <c r="C54" s="12"/>
      <c r="D54" s="11">
        <v>0</v>
      </c>
    </row>
    <row r="55" spans="1:7" x14ac:dyDescent="0.25">
      <c r="A55" s="10" t="s">
        <v>52</v>
      </c>
      <c r="B55" s="433">
        <f>SUM(B37:B54)</f>
        <v>8251576</v>
      </c>
      <c r="C55" s="16"/>
      <c r="D55" s="15">
        <f>SUM(D37:D54)</f>
        <v>9645146</v>
      </c>
      <c r="G55" s="153"/>
    </row>
    <row r="56" spans="1:7" x14ac:dyDescent="0.25">
      <c r="A56" s="10"/>
      <c r="B56" s="17"/>
      <c r="C56" s="17"/>
      <c r="D56" s="17"/>
      <c r="G56" s="153"/>
    </row>
    <row r="57" spans="1:7" ht="15.75" thickBot="1" x14ac:dyDescent="0.3">
      <c r="A57" s="10" t="s">
        <v>53</v>
      </c>
      <c r="B57" s="429">
        <f>B55+B33</f>
        <v>35125169</v>
      </c>
      <c r="C57" s="16"/>
      <c r="D57" s="18">
        <f>D55+D33</f>
        <v>32429546</v>
      </c>
      <c r="G57" s="153"/>
    </row>
    <row r="58" spans="1:7" ht="15.75" thickTop="1" x14ac:dyDescent="0.25">
      <c r="A58" s="19"/>
      <c r="B58" s="12"/>
      <c r="C58" s="12"/>
      <c r="D58" s="12"/>
    </row>
    <row r="59" spans="1:7" x14ac:dyDescent="0.25">
      <c r="A59" s="4" t="s">
        <v>54</v>
      </c>
      <c r="B59" s="12"/>
      <c r="C59" s="12"/>
      <c r="D59" s="12"/>
    </row>
    <row r="60" spans="1:7" x14ac:dyDescent="0.25">
      <c r="A60" s="4"/>
      <c r="B60" s="12"/>
      <c r="C60" s="12"/>
      <c r="D60" s="12"/>
    </row>
    <row r="61" spans="1:7" ht="35.25" customHeight="1" x14ac:dyDescent="0.25">
      <c r="A61" s="10" t="s">
        <v>55</v>
      </c>
      <c r="B61" s="12"/>
      <c r="C61" s="12"/>
      <c r="D61" s="12"/>
    </row>
    <row r="62" spans="1:7" ht="45.75" customHeight="1" x14ac:dyDescent="0.25">
      <c r="A62" s="14" t="s">
        <v>56</v>
      </c>
      <c r="B62" s="11"/>
      <c r="C62" s="12"/>
      <c r="D62" s="11"/>
    </row>
    <row r="63" spans="1:7" ht="34.5" customHeight="1" x14ac:dyDescent="0.25">
      <c r="A63" s="14" t="s">
        <v>57</v>
      </c>
      <c r="B63" s="11"/>
      <c r="C63" s="12"/>
      <c r="D63" s="11"/>
    </row>
    <row r="64" spans="1:7" ht="43.5" customHeight="1" x14ac:dyDescent="0.25">
      <c r="A64" s="14" t="s">
        <v>58</v>
      </c>
      <c r="B64" s="11"/>
      <c r="C64" s="12"/>
      <c r="D64" s="11"/>
    </row>
    <row r="65" spans="1:8" ht="41.25" customHeight="1" x14ac:dyDescent="0.25">
      <c r="A65" s="14" t="s">
        <v>59</v>
      </c>
      <c r="B65" s="11">
        <v>573489</v>
      </c>
      <c r="C65" s="12"/>
      <c r="D65" s="11">
        <v>986913</v>
      </c>
    </row>
    <row r="66" spans="1:8" ht="40.5" customHeight="1" x14ac:dyDescent="0.25">
      <c r="A66" s="14" t="s">
        <v>60</v>
      </c>
      <c r="B66" s="11"/>
      <c r="C66" s="12"/>
      <c r="D66" s="11"/>
    </row>
    <row r="67" spans="1:8" ht="30.75" customHeight="1" x14ac:dyDescent="0.25">
      <c r="A67" s="14" t="s">
        <v>61</v>
      </c>
      <c r="B67" s="11"/>
      <c r="C67" s="12"/>
      <c r="D67" s="11"/>
    </row>
    <row r="68" spans="1:8" ht="42.75" customHeight="1" x14ac:dyDescent="0.25">
      <c r="A68" s="14" t="s">
        <v>62</v>
      </c>
      <c r="B68" s="11"/>
      <c r="C68" s="12"/>
      <c r="D68" s="11"/>
    </row>
    <row r="69" spans="1:8" ht="30" customHeight="1" x14ac:dyDescent="0.25">
      <c r="A69" s="14" t="s">
        <v>63</v>
      </c>
      <c r="B69" s="11">
        <v>93060</v>
      </c>
      <c r="C69" s="12"/>
      <c r="D69" s="11">
        <v>96255</v>
      </c>
    </row>
    <row r="70" spans="1:8" ht="37.5" customHeight="1" thickBot="1" x14ac:dyDescent="0.3">
      <c r="A70" s="14" t="s">
        <v>64</v>
      </c>
      <c r="B70" s="11">
        <v>664896</v>
      </c>
      <c r="C70" s="12"/>
      <c r="D70" s="11">
        <v>382729</v>
      </c>
    </row>
    <row r="71" spans="1:8" ht="39.75" customHeight="1" thickBot="1" x14ac:dyDescent="0.3">
      <c r="A71" s="14" t="s">
        <v>65</v>
      </c>
      <c r="B71" s="11"/>
      <c r="C71" s="12"/>
      <c r="D71" s="11"/>
      <c r="H71" s="175" t="s">
        <v>1467</v>
      </c>
    </row>
    <row r="72" spans="1:8" ht="41.25" customHeight="1" x14ac:dyDescent="0.25">
      <c r="A72" s="10" t="s">
        <v>66</v>
      </c>
      <c r="B72" s="11"/>
      <c r="C72" s="12"/>
      <c r="D72" s="11"/>
    </row>
    <row r="73" spans="1:8" x14ac:dyDescent="0.25">
      <c r="A73" s="10" t="s">
        <v>67</v>
      </c>
      <c r="B73" s="11"/>
      <c r="C73" s="12"/>
      <c r="D73" s="11"/>
    </row>
    <row r="74" spans="1:8" ht="32.25" customHeight="1" x14ac:dyDescent="0.25">
      <c r="A74" s="10" t="s">
        <v>68</v>
      </c>
      <c r="B74" s="11"/>
      <c r="C74" s="12"/>
      <c r="D74" s="11"/>
    </row>
    <row r="75" spans="1:8" ht="27" customHeight="1" x14ac:dyDescent="0.25">
      <c r="A75" s="10" t="s">
        <v>69</v>
      </c>
      <c r="B75" s="15">
        <f>SUM(B62:B74)</f>
        <v>1331445</v>
      </c>
      <c r="C75" s="16"/>
      <c r="D75" s="15">
        <f>SUM(D62:D74)</f>
        <v>1465897</v>
      </c>
    </row>
    <row r="76" spans="1:8" ht="18" customHeight="1" x14ac:dyDescent="0.25">
      <c r="A76" s="10"/>
      <c r="B76" s="12"/>
      <c r="C76" s="12"/>
      <c r="D76" s="12"/>
    </row>
    <row r="77" spans="1:8" ht="30.75" customHeight="1" x14ac:dyDescent="0.25">
      <c r="A77" s="10" t="s">
        <v>70</v>
      </c>
      <c r="B77" s="12"/>
      <c r="C77" s="12"/>
      <c r="D77" s="12"/>
    </row>
    <row r="78" spans="1:8" ht="22.5" customHeight="1" x14ac:dyDescent="0.25">
      <c r="A78" s="14" t="s">
        <v>56</v>
      </c>
      <c r="B78" s="11"/>
      <c r="C78" s="12"/>
      <c r="D78" s="11"/>
    </row>
    <row r="79" spans="1:8" ht="19.5" customHeight="1" x14ac:dyDescent="0.25">
      <c r="A79" s="14" t="s">
        <v>57</v>
      </c>
      <c r="B79" s="11"/>
      <c r="C79" s="12"/>
      <c r="D79" s="11"/>
    </row>
    <row r="80" spans="1:8" ht="17.25" customHeight="1" x14ac:dyDescent="0.25">
      <c r="A80" s="14" t="s">
        <v>58</v>
      </c>
      <c r="B80" s="11"/>
      <c r="C80" s="12"/>
      <c r="D80" s="11"/>
    </row>
    <row r="81" spans="1:4" ht="21.75" customHeight="1" x14ac:dyDescent="0.25">
      <c r="A81" s="14" t="s">
        <v>59</v>
      </c>
      <c r="B81" s="11"/>
      <c r="C81" s="12"/>
      <c r="D81" s="11"/>
    </row>
    <row r="82" spans="1:4" ht="25.5" customHeight="1" x14ac:dyDescent="0.25">
      <c r="A82" s="14" t="s">
        <v>60</v>
      </c>
      <c r="B82" s="11"/>
      <c r="C82" s="12"/>
      <c r="D82" s="11"/>
    </row>
    <row r="83" spans="1:4" ht="30" customHeight="1" x14ac:dyDescent="0.25">
      <c r="A83" s="14" t="s">
        <v>61</v>
      </c>
      <c r="B83" s="11"/>
      <c r="C83" s="12"/>
      <c r="D83" s="11"/>
    </row>
    <row r="84" spans="1:4" ht="33" customHeight="1" x14ac:dyDescent="0.25">
      <c r="A84" s="14" t="s">
        <v>62</v>
      </c>
      <c r="B84" s="11"/>
      <c r="C84" s="12"/>
      <c r="D84" s="11"/>
    </row>
    <row r="85" spans="1:4" ht="30" customHeight="1" x14ac:dyDescent="0.25">
      <c r="A85" s="14" t="s">
        <v>65</v>
      </c>
      <c r="B85" s="11"/>
      <c r="C85" s="12"/>
      <c r="D85" s="11"/>
    </row>
    <row r="86" spans="1:4" ht="33" customHeight="1" x14ac:dyDescent="0.25">
      <c r="A86" s="10" t="s">
        <v>66</v>
      </c>
      <c r="B86" s="11"/>
      <c r="C86" s="12"/>
      <c r="D86" s="11"/>
    </row>
    <row r="87" spans="1:4" x14ac:dyDescent="0.25">
      <c r="A87" s="10" t="s">
        <v>67</v>
      </c>
      <c r="B87" s="11"/>
      <c r="C87" s="12"/>
      <c r="D87" s="11"/>
    </row>
    <row r="88" spans="1:4" x14ac:dyDescent="0.25">
      <c r="A88" s="10" t="s">
        <v>68</v>
      </c>
      <c r="B88" s="12"/>
      <c r="C88" s="12"/>
      <c r="D88" s="12"/>
    </row>
    <row r="89" spans="1:4" ht="25.5" customHeight="1" x14ac:dyDescent="0.25">
      <c r="A89" s="14" t="s">
        <v>71</v>
      </c>
      <c r="B89" s="11"/>
      <c r="C89" s="12"/>
      <c r="D89" s="11"/>
    </row>
    <row r="90" spans="1:4" ht="33.75" customHeight="1" x14ac:dyDescent="0.25">
      <c r="A90" s="14" t="s">
        <v>72</v>
      </c>
      <c r="B90" s="11"/>
      <c r="C90" s="12"/>
      <c r="D90" s="11"/>
    </row>
    <row r="91" spans="1:4" ht="16.5" customHeight="1" x14ac:dyDescent="0.25">
      <c r="A91" s="10" t="s">
        <v>73</v>
      </c>
      <c r="B91" s="11"/>
      <c r="C91" s="12"/>
      <c r="D91" s="11"/>
    </row>
    <row r="92" spans="1:4" ht="41.25" customHeight="1" x14ac:dyDescent="0.25">
      <c r="A92" s="10" t="s">
        <v>74</v>
      </c>
      <c r="B92" s="15">
        <f>SUM(B78:B91)</f>
        <v>0</v>
      </c>
      <c r="C92" s="16"/>
      <c r="D92" s="15">
        <f>SUM(D78:D91)</f>
        <v>0</v>
      </c>
    </row>
    <row r="93" spans="1:4" x14ac:dyDescent="0.25">
      <c r="A93" s="10"/>
      <c r="B93" s="17"/>
      <c r="C93" s="17"/>
      <c r="D93" s="17"/>
    </row>
    <row r="94" spans="1:4" x14ac:dyDescent="0.25">
      <c r="A94" s="10" t="s">
        <v>75</v>
      </c>
      <c r="B94" s="20">
        <f>B75+B92</f>
        <v>1331445</v>
      </c>
      <c r="C94" s="16"/>
      <c r="D94" s="20">
        <f>D75+D92</f>
        <v>1465897</v>
      </c>
    </row>
    <row r="95" spans="1:4" x14ac:dyDescent="0.25">
      <c r="A95" s="10"/>
      <c r="B95" s="12"/>
      <c r="C95" s="12"/>
      <c r="D95" s="12"/>
    </row>
    <row r="96" spans="1:4" ht="39" customHeight="1" x14ac:dyDescent="0.25">
      <c r="A96" s="10" t="s">
        <v>76</v>
      </c>
      <c r="B96" s="12"/>
      <c r="C96" s="12"/>
      <c r="D96" s="12"/>
    </row>
    <row r="97" spans="1:6" ht="39.75" customHeight="1" x14ac:dyDescent="0.25">
      <c r="A97" s="10" t="s">
        <v>77</v>
      </c>
      <c r="B97" s="11">
        <v>100000</v>
      </c>
      <c r="C97" s="12"/>
      <c r="D97" s="11">
        <v>100000</v>
      </c>
    </row>
    <row r="98" spans="1:6" ht="39" customHeight="1" x14ac:dyDescent="0.25">
      <c r="A98" s="10" t="s">
        <v>78</v>
      </c>
      <c r="B98" s="11"/>
      <c r="C98" s="12"/>
      <c r="D98" s="11"/>
    </row>
    <row r="99" spans="1:6" ht="32.25" customHeight="1" x14ac:dyDescent="0.25">
      <c r="A99" s="10" t="s">
        <v>79</v>
      </c>
      <c r="B99" s="11"/>
      <c r="C99" s="12"/>
      <c r="D99" s="11"/>
    </row>
    <row r="100" spans="1:6" x14ac:dyDescent="0.25">
      <c r="A100" s="10" t="s">
        <v>80</v>
      </c>
      <c r="B100" s="12"/>
      <c r="C100" s="12"/>
      <c r="D100" s="12"/>
    </row>
    <row r="101" spans="1:6" ht="33" customHeight="1" x14ac:dyDescent="0.25">
      <c r="A101" s="14" t="s">
        <v>81</v>
      </c>
      <c r="B101" s="11"/>
      <c r="C101" s="12"/>
      <c r="D101" s="11"/>
    </row>
    <row r="102" spans="1:6" ht="37.5" customHeight="1" x14ac:dyDescent="0.25">
      <c r="A102" s="14" t="s">
        <v>82</v>
      </c>
      <c r="B102" s="11"/>
      <c r="C102" s="12"/>
      <c r="D102" s="11"/>
    </row>
    <row r="103" spans="1:6" ht="33" customHeight="1" x14ac:dyDescent="0.25">
      <c r="A103" s="14" t="s">
        <v>80</v>
      </c>
      <c r="B103" s="11"/>
      <c r="C103" s="12"/>
      <c r="D103" s="11"/>
    </row>
    <row r="104" spans="1:6" ht="37.5" customHeight="1" x14ac:dyDescent="0.25">
      <c r="A104" s="14" t="s">
        <v>83</v>
      </c>
      <c r="B104" s="11"/>
      <c r="C104" s="12"/>
      <c r="D104" s="11"/>
    </row>
    <row r="105" spans="1:6" ht="47.25" customHeight="1" x14ac:dyDescent="0.25">
      <c r="A105" s="10" t="s">
        <v>84</v>
      </c>
      <c r="B105" s="11">
        <v>29858628</v>
      </c>
      <c r="C105" s="12"/>
      <c r="D105" s="11">
        <v>29858628</v>
      </c>
    </row>
    <row r="106" spans="1:6" ht="31.5" customHeight="1" x14ac:dyDescent="0.25">
      <c r="A106" s="10" t="s">
        <v>85</v>
      </c>
      <c r="B106" s="11">
        <v>3835096</v>
      </c>
      <c r="C106" s="12"/>
      <c r="D106" s="11">
        <v>1005021</v>
      </c>
      <c r="F106" t="s">
        <v>1464</v>
      </c>
    </row>
    <row r="107" spans="1:6" ht="30.75" customHeight="1" x14ac:dyDescent="0.25">
      <c r="A107" s="10" t="s">
        <v>86</v>
      </c>
      <c r="B107" s="21">
        <f>SUM(B97:B106)</f>
        <v>33793724</v>
      </c>
      <c r="C107" s="13"/>
      <c r="D107" s="21">
        <f>SUM(D97:D106)</f>
        <v>30963649</v>
      </c>
    </row>
    <row r="108" spans="1:6" ht="44.25" customHeight="1" x14ac:dyDescent="0.25">
      <c r="A108" s="22" t="s">
        <v>87</v>
      </c>
      <c r="B108" s="11"/>
      <c r="C108" s="12"/>
      <c r="D108" s="11"/>
    </row>
    <row r="109" spans="1:6" x14ac:dyDescent="0.25">
      <c r="A109" s="10" t="s">
        <v>88</v>
      </c>
      <c r="B109" s="20">
        <f>SUM(B107:B108)</f>
        <v>33793724</v>
      </c>
      <c r="C109" s="16"/>
      <c r="D109" s="20">
        <f>SUM(D107:D108)</f>
        <v>30963649</v>
      </c>
    </row>
    <row r="110" spans="1:6" x14ac:dyDescent="0.25">
      <c r="A110" s="10"/>
      <c r="B110" s="12"/>
      <c r="C110" s="12"/>
      <c r="D110" s="12"/>
    </row>
    <row r="111" spans="1:6" ht="37.5" customHeight="1" thickBot="1" x14ac:dyDescent="0.3">
      <c r="A111" s="23" t="s">
        <v>89</v>
      </c>
      <c r="B111" s="429">
        <f>B94+B109</f>
        <v>35125169</v>
      </c>
      <c r="C111" s="16"/>
      <c r="D111" s="18">
        <f>D94+D109</f>
        <v>32429546</v>
      </c>
    </row>
    <row r="112" spans="1:6" ht="15.75" thickTop="1" x14ac:dyDescent="0.25">
      <c r="A112" s="24"/>
      <c r="B112" s="25"/>
      <c r="C112" s="25"/>
      <c r="D112" s="25"/>
    </row>
    <row r="113" spans="1:4" x14ac:dyDescent="0.25">
      <c r="A113" s="26" t="s">
        <v>90</v>
      </c>
      <c r="B113" s="27">
        <f>B57-B111</f>
        <v>0</v>
      </c>
      <c r="C113" s="26"/>
      <c r="D113" s="27">
        <f>D57-D111</f>
        <v>0</v>
      </c>
    </row>
    <row r="114" spans="1:4" x14ac:dyDescent="0.25">
      <c r="A114" s="382" t="s">
        <v>91</v>
      </c>
      <c r="B114" s="382"/>
      <c r="C114" s="382"/>
      <c r="D114" s="382"/>
    </row>
    <row r="115" spans="1:4" x14ac:dyDescent="0.25">
      <c r="A115" s="28"/>
      <c r="B115" s="28"/>
      <c r="C115" s="28"/>
      <c r="D115" s="28"/>
    </row>
    <row r="116" spans="1:4" x14ac:dyDescent="0.25">
      <c r="A116" s="28"/>
      <c r="B116" s="28"/>
      <c r="C116" s="28"/>
      <c r="D116" s="28"/>
    </row>
    <row r="117" spans="1:4" x14ac:dyDescent="0.25">
      <c r="A117" s="28"/>
      <c r="B117" s="28"/>
      <c r="C117" s="28"/>
      <c r="D117" s="28"/>
    </row>
    <row r="118" spans="1:4" x14ac:dyDescent="0.25">
      <c r="A118" s="28"/>
      <c r="B118" s="28"/>
      <c r="C118" s="28"/>
      <c r="D118" s="28"/>
    </row>
    <row r="119" spans="1:4" x14ac:dyDescent="0.25">
      <c r="A119" s="28"/>
      <c r="B119" s="28"/>
      <c r="C119" s="28"/>
      <c r="D119" s="28"/>
    </row>
    <row r="120" spans="1:4" x14ac:dyDescent="0.25">
      <c r="A120" s="28"/>
      <c r="B120" s="28"/>
      <c r="C120" s="28"/>
      <c r="D120" s="28"/>
    </row>
    <row r="121" spans="1:4" x14ac:dyDescent="0.25">
      <c r="A121" s="28"/>
      <c r="B121" s="25"/>
      <c r="C121" s="25"/>
      <c r="D121" s="25"/>
    </row>
  </sheetData>
  <mergeCells count="1">
    <mergeCell ref="A114:D11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F908-7BAF-499B-BCE1-F093033D081B}">
  <dimension ref="A1:K76"/>
  <sheetViews>
    <sheetView topLeftCell="A41" workbookViewId="0">
      <selection activeCell="B55" sqref="B55"/>
    </sheetView>
  </sheetViews>
  <sheetFormatPr defaultRowHeight="15" x14ac:dyDescent="0.25"/>
  <cols>
    <col min="1" max="1" width="42.42578125" customWidth="1"/>
    <col min="2" max="2" width="19" customWidth="1"/>
    <col min="4" max="4" width="16.28515625" customWidth="1"/>
    <col min="9" max="9" width="10.85546875" bestFit="1" customWidth="1"/>
    <col min="10" max="10" width="10.140625" bestFit="1" customWidth="1"/>
  </cols>
  <sheetData>
    <row r="1" spans="1:11" x14ac:dyDescent="0.25">
      <c r="A1" s="1" t="s">
        <v>1455</v>
      </c>
      <c r="B1" s="2"/>
      <c r="C1" s="2"/>
      <c r="D1" s="2"/>
    </row>
    <row r="2" spans="1:11" x14ac:dyDescent="0.25">
      <c r="A2" s="3" t="s">
        <v>92</v>
      </c>
      <c r="B2" s="2"/>
      <c r="C2" s="2"/>
      <c r="D2" s="2"/>
    </row>
    <row r="3" spans="1:11" x14ac:dyDescent="0.25">
      <c r="A3" s="3" t="s">
        <v>1</v>
      </c>
      <c r="B3" s="2"/>
      <c r="C3" s="2"/>
      <c r="D3" s="2"/>
    </row>
    <row r="4" spans="1:11" x14ac:dyDescent="0.25">
      <c r="A4" s="3" t="s">
        <v>2</v>
      </c>
      <c r="B4" s="2"/>
      <c r="C4" s="2"/>
      <c r="D4" s="2"/>
    </row>
    <row r="5" spans="1:11" x14ac:dyDescent="0.25">
      <c r="A5" s="1" t="s">
        <v>93</v>
      </c>
      <c r="B5" s="29"/>
      <c r="C5" s="29"/>
      <c r="D5" s="29"/>
    </row>
    <row r="6" spans="1:11" x14ac:dyDescent="0.25">
      <c r="A6" s="9"/>
      <c r="B6" s="6" t="s">
        <v>4</v>
      </c>
      <c r="C6" s="6"/>
      <c r="D6" s="6" t="s">
        <v>4</v>
      </c>
    </row>
    <row r="7" spans="1:11" x14ac:dyDescent="0.25">
      <c r="A7" s="9"/>
      <c r="B7" s="6" t="s">
        <v>5</v>
      </c>
      <c r="C7" s="6"/>
      <c r="D7" s="6" t="s">
        <v>6</v>
      </c>
    </row>
    <row r="8" spans="1:11" x14ac:dyDescent="0.25">
      <c r="A8" s="30"/>
      <c r="B8" s="9"/>
      <c r="C8" s="9"/>
      <c r="D8" s="9"/>
    </row>
    <row r="9" spans="1:11" ht="30" customHeight="1" x14ac:dyDescent="0.25">
      <c r="A9" s="10" t="s">
        <v>94</v>
      </c>
      <c r="B9" s="31"/>
      <c r="C9" s="32"/>
      <c r="D9" s="31"/>
    </row>
    <row r="10" spans="1:11" ht="25.5" customHeight="1" x14ac:dyDescent="0.25">
      <c r="A10" s="14" t="s">
        <v>95</v>
      </c>
      <c r="B10" s="33">
        <v>19655646</v>
      </c>
      <c r="C10" s="32"/>
      <c r="D10" s="33">
        <v>18052370</v>
      </c>
    </row>
    <row r="11" spans="1:11" ht="45" customHeight="1" x14ac:dyDescent="0.25">
      <c r="A11" s="14" t="s">
        <v>96</v>
      </c>
      <c r="B11" s="33"/>
      <c r="C11" s="32"/>
      <c r="D11" s="33"/>
      <c r="G11" s="153"/>
    </row>
    <row r="12" spans="1:11" ht="33.75" customHeight="1" x14ac:dyDescent="0.25">
      <c r="A12" s="14" t="s">
        <v>97</v>
      </c>
      <c r="B12" s="33"/>
      <c r="C12" s="32"/>
      <c r="D12" s="33"/>
      <c r="H12" t="s">
        <v>798</v>
      </c>
      <c r="I12" s="153">
        <f>B10+B17</f>
        <v>19759326</v>
      </c>
      <c r="J12" s="153"/>
    </row>
    <row r="13" spans="1:11" ht="26.25" customHeight="1" x14ac:dyDescent="0.25">
      <c r="A13" s="14" t="s">
        <v>98</v>
      </c>
      <c r="B13" s="33"/>
      <c r="C13" s="32"/>
      <c r="D13" s="33"/>
      <c r="J13" s="153"/>
    </row>
    <row r="14" spans="1:11" ht="27.75" customHeight="1" x14ac:dyDescent="0.25">
      <c r="A14" s="14" t="s">
        <v>99</v>
      </c>
      <c r="B14" s="33"/>
      <c r="C14" s="32"/>
      <c r="D14" s="33"/>
      <c r="H14" t="s">
        <v>799</v>
      </c>
      <c r="I14" s="153">
        <f>B19+B20+B22+B23+B26+B27</f>
        <v>-15247448</v>
      </c>
    </row>
    <row r="15" spans="1:11" ht="34.5" customHeight="1" x14ac:dyDescent="0.25">
      <c r="A15" s="10" t="s">
        <v>100</v>
      </c>
      <c r="B15" s="33"/>
      <c r="C15" s="32"/>
      <c r="D15" s="33"/>
      <c r="K15" s="153"/>
    </row>
    <row r="16" spans="1:11" ht="51.75" customHeight="1" x14ac:dyDescent="0.25">
      <c r="A16" s="10" t="s">
        <v>101</v>
      </c>
      <c r="B16" s="33"/>
      <c r="C16" s="32"/>
      <c r="D16" s="33"/>
      <c r="H16" t="s">
        <v>800</v>
      </c>
      <c r="I16" s="153">
        <f>I12+I14+I15</f>
        <v>4511878</v>
      </c>
      <c r="J16" s="153"/>
    </row>
    <row r="17" spans="1:4" ht="26.25" customHeight="1" x14ac:dyDescent="0.25">
      <c r="A17" s="10" t="s">
        <v>102</v>
      </c>
      <c r="B17" s="33">
        <v>103680</v>
      </c>
      <c r="C17" s="32"/>
      <c r="D17" s="33">
        <v>103680</v>
      </c>
    </row>
    <row r="18" spans="1:4" ht="25.5" customHeight="1" x14ac:dyDescent="0.25">
      <c r="A18" s="10" t="s">
        <v>103</v>
      </c>
      <c r="B18" s="31"/>
      <c r="C18" s="32"/>
      <c r="D18" s="31"/>
    </row>
    <row r="19" spans="1:4" ht="45" customHeight="1" x14ac:dyDescent="0.25">
      <c r="A19" s="14" t="s">
        <v>103</v>
      </c>
      <c r="B19" s="33">
        <v>-5302703</v>
      </c>
      <c r="C19" s="32"/>
      <c r="D19" s="33">
        <v>-4984551</v>
      </c>
    </row>
    <row r="20" spans="1:4" ht="33.75" customHeight="1" x14ac:dyDescent="0.25">
      <c r="A20" s="14" t="s">
        <v>104</v>
      </c>
      <c r="B20" s="33">
        <v>-328500</v>
      </c>
      <c r="C20" s="32"/>
      <c r="D20" s="33">
        <v>-1538930</v>
      </c>
    </row>
    <row r="21" spans="1:4" ht="35.25" customHeight="1" x14ac:dyDescent="0.25">
      <c r="A21" s="10" t="s">
        <v>105</v>
      </c>
      <c r="B21" s="31"/>
      <c r="C21" s="32"/>
      <c r="D21" s="31"/>
    </row>
    <row r="22" spans="1:4" ht="28.5" customHeight="1" x14ac:dyDescent="0.25">
      <c r="A22" s="14" t="s">
        <v>106</v>
      </c>
      <c r="B22" s="33">
        <v>-4001100</v>
      </c>
      <c r="C22" s="32"/>
      <c r="D22" s="33">
        <v>-4216000</v>
      </c>
    </row>
    <row r="23" spans="1:4" ht="39.75" customHeight="1" x14ac:dyDescent="0.25">
      <c r="A23" s="14" t="s">
        <v>107</v>
      </c>
      <c r="B23" s="33">
        <v>-672108</v>
      </c>
      <c r="C23" s="32"/>
      <c r="D23" s="33">
        <v>-704072</v>
      </c>
    </row>
    <row r="24" spans="1:4" ht="39" customHeight="1" x14ac:dyDescent="0.25">
      <c r="A24" s="14" t="s">
        <v>108</v>
      </c>
      <c r="B24" s="33"/>
      <c r="C24" s="32"/>
      <c r="D24" s="33"/>
    </row>
    <row r="25" spans="1:4" ht="44.25" customHeight="1" x14ac:dyDescent="0.25">
      <c r="A25" s="10" t="s">
        <v>109</v>
      </c>
      <c r="B25" s="33"/>
      <c r="C25" s="32"/>
      <c r="D25" s="33"/>
    </row>
    <row r="26" spans="1:4" ht="41.25" customHeight="1" x14ac:dyDescent="0.25">
      <c r="A26" s="10" t="s">
        <v>110</v>
      </c>
      <c r="B26" s="33">
        <v>-1127871</v>
      </c>
      <c r="C26" s="32"/>
      <c r="D26" s="33">
        <v>-1468232</v>
      </c>
    </row>
    <row r="27" spans="1:4" ht="38.25" customHeight="1" x14ac:dyDescent="0.25">
      <c r="A27" s="10" t="s">
        <v>111</v>
      </c>
      <c r="B27" s="33">
        <v>-3815166</v>
      </c>
      <c r="C27" s="32"/>
      <c r="D27" s="33">
        <v>-4061887</v>
      </c>
    </row>
    <row r="28" spans="1:4" ht="28.5" customHeight="1" x14ac:dyDescent="0.25">
      <c r="A28" s="10" t="s">
        <v>112</v>
      </c>
      <c r="B28" s="31"/>
      <c r="C28" s="32"/>
      <c r="D28" s="31"/>
    </row>
    <row r="29" spans="1:4" ht="28.5" customHeight="1" x14ac:dyDescent="0.25">
      <c r="A29" s="14" t="s">
        <v>113</v>
      </c>
      <c r="B29" s="33"/>
      <c r="C29" s="32"/>
      <c r="D29" s="33"/>
    </row>
    <row r="30" spans="1:4" ht="39.75" customHeight="1" x14ac:dyDescent="0.25">
      <c r="A30" s="14" t="s">
        <v>114</v>
      </c>
      <c r="B30" s="33"/>
      <c r="C30" s="32"/>
      <c r="D30" s="33"/>
    </row>
    <row r="31" spans="1:4" ht="56.25" customHeight="1" x14ac:dyDescent="0.25">
      <c r="A31" s="14" t="s">
        <v>115</v>
      </c>
      <c r="B31" s="33"/>
      <c r="C31" s="32"/>
      <c r="D31" s="33"/>
    </row>
    <row r="32" spans="1:4" ht="59.25" customHeight="1" x14ac:dyDescent="0.25">
      <c r="A32" s="14" t="s">
        <v>116</v>
      </c>
      <c r="B32" s="33"/>
      <c r="C32" s="32"/>
      <c r="D32" s="33"/>
    </row>
    <row r="33" spans="1:9" ht="33" customHeight="1" x14ac:dyDescent="0.25">
      <c r="A33" s="14" t="s">
        <v>117</v>
      </c>
      <c r="B33" s="33"/>
      <c r="C33" s="32"/>
      <c r="D33" s="33"/>
    </row>
    <row r="34" spans="1:9" ht="42.75" customHeight="1" x14ac:dyDescent="0.25">
      <c r="A34" s="14" t="s">
        <v>118</v>
      </c>
      <c r="B34" s="33"/>
      <c r="C34" s="32"/>
      <c r="D34" s="33"/>
    </row>
    <row r="35" spans="1:9" ht="43.5" customHeight="1" x14ac:dyDescent="0.25">
      <c r="A35" s="10" t="s">
        <v>119</v>
      </c>
      <c r="B35" s="33"/>
      <c r="C35" s="32"/>
      <c r="D35" s="33"/>
    </row>
    <row r="36" spans="1:9" ht="27.75" customHeight="1" x14ac:dyDescent="0.25">
      <c r="A36" s="10" t="s">
        <v>120</v>
      </c>
      <c r="B36" s="31"/>
      <c r="C36" s="32"/>
      <c r="D36" s="31"/>
    </row>
    <row r="37" spans="1:9" ht="28.5" customHeight="1" x14ac:dyDescent="0.25">
      <c r="A37" s="14" t="s">
        <v>121</v>
      </c>
      <c r="B37" s="33"/>
      <c r="C37" s="32"/>
      <c r="D37" s="33"/>
    </row>
    <row r="38" spans="1:9" ht="52.5" customHeight="1" x14ac:dyDescent="0.25">
      <c r="A38" s="14" t="s">
        <v>122</v>
      </c>
      <c r="B38" s="33"/>
      <c r="C38" s="32"/>
      <c r="D38" s="33"/>
    </row>
    <row r="39" spans="1:9" ht="13.5" customHeight="1" x14ac:dyDescent="0.25">
      <c r="A39" s="14" t="s">
        <v>123</v>
      </c>
      <c r="B39" s="33"/>
      <c r="C39" s="32"/>
      <c r="D39" s="33"/>
    </row>
    <row r="40" spans="1:9" ht="42.75" customHeight="1" x14ac:dyDescent="0.25">
      <c r="A40" s="10" t="s">
        <v>124</v>
      </c>
      <c r="B40" s="33"/>
      <c r="C40" s="32"/>
      <c r="D40" s="33"/>
    </row>
    <row r="41" spans="1:9" x14ac:dyDescent="0.25">
      <c r="A41" s="34" t="s">
        <v>801</v>
      </c>
      <c r="B41" s="33">
        <v>0</v>
      </c>
      <c r="C41" s="32"/>
      <c r="D41" s="33"/>
    </row>
    <row r="42" spans="1:9" ht="42.75" customHeight="1" x14ac:dyDescent="0.25">
      <c r="A42" s="10" t="s">
        <v>125</v>
      </c>
      <c r="B42" s="35">
        <f>SUM(B9:B41)</f>
        <v>4511878</v>
      </c>
      <c r="C42" s="36"/>
      <c r="D42" s="35">
        <f>SUM(D9:D41)</f>
        <v>1182378</v>
      </c>
    </row>
    <row r="43" spans="1:9" x14ac:dyDescent="0.25">
      <c r="A43" s="10" t="s">
        <v>126</v>
      </c>
      <c r="B43" s="36">
        <v>-676782</v>
      </c>
      <c r="C43" s="36"/>
      <c r="D43" s="36">
        <v>-177357</v>
      </c>
    </row>
    <row r="44" spans="1:9" ht="40.5" customHeight="1" x14ac:dyDescent="0.25">
      <c r="A44" s="14" t="s">
        <v>127</v>
      </c>
      <c r="B44" s="33">
        <v>0</v>
      </c>
      <c r="C44" s="32"/>
      <c r="D44" s="33">
        <v>0</v>
      </c>
      <c r="I44" s="153"/>
    </row>
    <row r="45" spans="1:9" ht="39" customHeight="1" x14ac:dyDescent="0.25">
      <c r="A45" s="14" t="s">
        <v>128</v>
      </c>
      <c r="B45" s="33"/>
      <c r="C45" s="32"/>
      <c r="D45" s="33"/>
    </row>
    <row r="46" spans="1:9" ht="24.75" customHeight="1" x14ac:dyDescent="0.25">
      <c r="A46" s="14" t="s">
        <v>129</v>
      </c>
      <c r="B46" s="33"/>
      <c r="C46" s="32"/>
      <c r="D46" s="33"/>
    </row>
    <row r="47" spans="1:9" ht="32.25" customHeight="1" x14ac:dyDescent="0.25">
      <c r="A47" s="10" t="s">
        <v>130</v>
      </c>
      <c r="B47" s="35">
        <f>SUM(B42:B46)</f>
        <v>3835096</v>
      </c>
      <c r="C47" s="36"/>
      <c r="D47" s="35">
        <f>SUM(D42:D46)</f>
        <v>1005021</v>
      </c>
    </row>
    <row r="48" spans="1:9" ht="15.75" thickBot="1" x14ac:dyDescent="0.3">
      <c r="A48" s="37"/>
      <c r="B48" s="38"/>
      <c r="C48" s="38"/>
      <c r="D48" s="38"/>
    </row>
    <row r="49" spans="1:4" ht="28.5" customHeight="1" thickTop="1" x14ac:dyDescent="0.25">
      <c r="A49" s="39" t="s">
        <v>131</v>
      </c>
      <c r="B49" s="40"/>
      <c r="C49" s="40"/>
      <c r="D49" s="40"/>
    </row>
    <row r="50" spans="1:4" ht="42" customHeight="1" x14ac:dyDescent="0.25">
      <c r="A50" s="14" t="s">
        <v>132</v>
      </c>
      <c r="B50" s="41"/>
      <c r="C50" s="40"/>
      <c r="D50" s="41"/>
    </row>
    <row r="51" spans="1:4" ht="32.25" customHeight="1" x14ac:dyDescent="0.25">
      <c r="A51" s="14" t="s">
        <v>133</v>
      </c>
      <c r="B51" s="41"/>
      <c r="C51" s="40"/>
      <c r="D51" s="41"/>
    </row>
    <row r="52" spans="1:4" ht="31.5" customHeight="1" x14ac:dyDescent="0.25">
      <c r="A52" s="14" t="s">
        <v>134</v>
      </c>
      <c r="B52" s="41"/>
      <c r="C52" s="40"/>
      <c r="D52" s="41"/>
    </row>
    <row r="53" spans="1:4" ht="31.5" customHeight="1" x14ac:dyDescent="0.25">
      <c r="A53" s="14" t="s">
        <v>135</v>
      </c>
      <c r="B53" s="41"/>
      <c r="C53" s="40"/>
      <c r="D53" s="41"/>
    </row>
    <row r="54" spans="1:4" ht="25.5" customHeight="1" x14ac:dyDescent="0.25">
      <c r="A54" s="42" t="s">
        <v>136</v>
      </c>
      <c r="B54" s="41"/>
      <c r="C54" s="40"/>
      <c r="D54" s="41"/>
    </row>
    <row r="55" spans="1:4" ht="29.25" customHeight="1" x14ac:dyDescent="0.25">
      <c r="A55" s="39" t="s">
        <v>137</v>
      </c>
      <c r="B55" s="43">
        <f>SUM(B50:B54)</f>
        <v>0</v>
      </c>
      <c r="C55" s="44"/>
      <c r="D55" s="43">
        <f>SUM(D50:D54)</f>
        <v>0</v>
      </c>
    </row>
    <row r="56" spans="1:4" x14ac:dyDescent="0.25">
      <c r="A56" s="45"/>
      <c r="B56" s="46"/>
      <c r="C56" s="46"/>
      <c r="D56" s="46"/>
    </row>
    <row r="57" spans="1:4" ht="37.5" customHeight="1" thickBot="1" x14ac:dyDescent="0.3">
      <c r="A57" s="39" t="s">
        <v>138</v>
      </c>
      <c r="B57" s="47">
        <f>B47+B55</f>
        <v>3835096</v>
      </c>
      <c r="C57" s="48"/>
      <c r="D57" s="47">
        <f>D47+D55</f>
        <v>1005021</v>
      </c>
    </row>
    <row r="58" spans="1:4" ht="15.75" thickTop="1" x14ac:dyDescent="0.25">
      <c r="A58" s="45"/>
      <c r="B58" s="46"/>
      <c r="C58" s="46"/>
      <c r="D58" s="46"/>
    </row>
    <row r="59" spans="1:4" ht="22.5" customHeight="1" x14ac:dyDescent="0.25">
      <c r="A59" s="49" t="s">
        <v>139</v>
      </c>
      <c r="B59" s="46"/>
      <c r="C59" s="46"/>
      <c r="D59" s="46"/>
    </row>
    <row r="60" spans="1:4" ht="19.5" customHeight="1" x14ac:dyDescent="0.25">
      <c r="A60" s="45" t="s">
        <v>140</v>
      </c>
      <c r="B60" s="33"/>
      <c r="C60" s="31"/>
      <c r="D60" s="33"/>
    </row>
    <row r="61" spans="1:4" ht="25.5" customHeight="1" x14ac:dyDescent="0.25">
      <c r="A61" s="45" t="s">
        <v>141</v>
      </c>
      <c r="B61" s="33"/>
      <c r="C61" s="31"/>
      <c r="D61" s="33"/>
    </row>
    <row r="62" spans="1:4" x14ac:dyDescent="0.25">
      <c r="A62" s="50"/>
      <c r="B62" s="51"/>
      <c r="C62" s="51"/>
      <c r="D62" s="51"/>
    </row>
    <row r="63" spans="1:4" x14ac:dyDescent="0.25">
      <c r="A63" s="28" t="s">
        <v>142</v>
      </c>
      <c r="B63" s="51"/>
      <c r="C63" s="51"/>
      <c r="D63" s="51"/>
    </row>
    <row r="64" spans="1:4" x14ac:dyDescent="0.25">
      <c r="A64" s="52"/>
      <c r="B64" s="53"/>
      <c r="C64" s="53"/>
      <c r="D64" s="53"/>
    </row>
    <row r="65" spans="1:4" x14ac:dyDescent="0.25">
      <c r="A65" s="29"/>
      <c r="B65" s="2"/>
      <c r="C65" s="2"/>
      <c r="D65" s="2"/>
    </row>
    <row r="66" spans="1:4" x14ac:dyDescent="0.25">
      <c r="A66" s="29"/>
      <c r="B66" s="2"/>
      <c r="C66" s="2"/>
      <c r="D66" s="2"/>
    </row>
    <row r="67" spans="1:4" x14ac:dyDescent="0.25">
      <c r="A67" s="29"/>
      <c r="B67" s="2"/>
      <c r="C67" s="2"/>
      <c r="D67" s="2"/>
    </row>
    <row r="68" spans="1:4" x14ac:dyDescent="0.25">
      <c r="A68" s="29"/>
      <c r="B68" s="2"/>
      <c r="C68" s="2"/>
      <c r="D68" s="2"/>
    </row>
    <row r="69" spans="1:4" x14ac:dyDescent="0.25">
      <c r="A69" s="29"/>
      <c r="B69" s="2"/>
      <c r="C69" s="2"/>
      <c r="D69" s="2"/>
    </row>
    <row r="70" spans="1:4" x14ac:dyDescent="0.25">
      <c r="A70" s="29"/>
      <c r="B70" s="2"/>
      <c r="C70" s="2"/>
      <c r="D70" s="2"/>
    </row>
    <row r="71" spans="1:4" x14ac:dyDescent="0.25">
      <c r="A71" s="29"/>
      <c r="B71" s="2"/>
      <c r="C71" s="2"/>
      <c r="D71" s="2"/>
    </row>
    <row r="72" spans="1:4" x14ac:dyDescent="0.25">
      <c r="A72" s="29"/>
      <c r="B72" s="2"/>
      <c r="C72" s="2"/>
      <c r="D72" s="2"/>
    </row>
    <row r="73" spans="1:4" x14ac:dyDescent="0.25">
      <c r="A73" s="29"/>
      <c r="B73" s="2"/>
      <c r="C73" s="2"/>
      <c r="D73" s="2"/>
    </row>
    <row r="74" spans="1:4" x14ac:dyDescent="0.25">
      <c r="A74" s="29"/>
      <c r="B74" s="2"/>
      <c r="C74" s="2"/>
      <c r="D74" s="2"/>
    </row>
    <row r="75" spans="1:4" x14ac:dyDescent="0.25">
      <c r="A75" s="29"/>
      <c r="B75" s="2"/>
      <c r="C75" s="2"/>
      <c r="D75" s="2"/>
    </row>
    <row r="76" spans="1:4" x14ac:dyDescent="0.25">
      <c r="A76" s="29"/>
      <c r="B76" s="2"/>
      <c r="C76" s="2"/>
      <c r="D76" s="2"/>
    </row>
  </sheetData>
  <pageMargins left="0.25" right="0.25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A4A5-759A-4479-880F-287497CDCD70}">
  <dimension ref="A1:E53"/>
  <sheetViews>
    <sheetView topLeftCell="A32" workbookViewId="0">
      <selection activeCell="D52" sqref="D52"/>
    </sheetView>
  </sheetViews>
  <sheetFormatPr defaultRowHeight="15" x14ac:dyDescent="0.25"/>
  <cols>
    <col min="1" max="1" width="51.85546875" customWidth="1"/>
    <col min="2" max="2" width="12.7109375" customWidth="1"/>
    <col min="3" max="3" width="9.42578125" customWidth="1"/>
    <col min="4" max="4" width="11.5703125" customWidth="1"/>
  </cols>
  <sheetData>
    <row r="1" spans="1:5" x14ac:dyDescent="0.25">
      <c r="A1" s="54" t="s">
        <v>1455</v>
      </c>
      <c r="B1" s="55"/>
      <c r="C1" s="55"/>
      <c r="D1" s="55"/>
      <c r="E1" s="55"/>
    </row>
    <row r="2" spans="1:5" x14ac:dyDescent="0.25">
      <c r="A2" s="56" t="s">
        <v>92</v>
      </c>
      <c r="B2" s="55"/>
      <c r="C2" s="55"/>
      <c r="D2" s="55"/>
      <c r="E2" s="55"/>
    </row>
    <row r="3" spans="1:5" x14ac:dyDescent="0.25">
      <c r="A3" s="56" t="s">
        <v>1</v>
      </c>
      <c r="B3" s="55"/>
      <c r="C3" s="55"/>
      <c r="D3" s="55"/>
      <c r="E3" s="55"/>
    </row>
    <row r="4" spans="1:5" x14ac:dyDescent="0.25">
      <c r="A4" s="56" t="s">
        <v>2</v>
      </c>
      <c r="B4" s="55"/>
      <c r="C4" s="55"/>
      <c r="D4" s="55"/>
      <c r="E4" s="55"/>
    </row>
    <row r="5" spans="1:5" x14ac:dyDescent="0.25">
      <c r="A5" s="54" t="s">
        <v>143</v>
      </c>
      <c r="B5" s="55"/>
      <c r="C5" s="55"/>
      <c r="D5" s="55"/>
      <c r="E5" s="55"/>
    </row>
    <row r="6" spans="1:5" x14ac:dyDescent="0.25">
      <c r="A6" s="54"/>
      <c r="B6" s="55"/>
      <c r="C6" s="55"/>
      <c r="D6" s="55"/>
      <c r="E6" s="55"/>
    </row>
    <row r="7" spans="1:5" x14ac:dyDescent="0.25">
      <c r="A7" s="383"/>
      <c r="B7" s="57" t="s">
        <v>4</v>
      </c>
      <c r="C7" s="57"/>
      <c r="D7" s="57" t="s">
        <v>4</v>
      </c>
      <c r="E7" s="55"/>
    </row>
    <row r="8" spans="1:5" x14ac:dyDescent="0.25">
      <c r="A8" s="383"/>
      <c r="B8" s="57" t="s">
        <v>5</v>
      </c>
      <c r="C8" s="57"/>
      <c r="D8" s="57" t="s">
        <v>6</v>
      </c>
      <c r="E8" s="55"/>
    </row>
    <row r="9" spans="1:5" x14ac:dyDescent="0.25">
      <c r="A9" s="58"/>
      <c r="B9" s="59"/>
      <c r="C9" s="59"/>
      <c r="D9" s="59"/>
      <c r="E9" s="55"/>
    </row>
    <row r="10" spans="1:5" ht="29.25" x14ac:dyDescent="0.25">
      <c r="A10" s="60" t="s">
        <v>144</v>
      </c>
      <c r="B10" s="61"/>
      <c r="C10" s="61"/>
      <c r="D10" s="61"/>
      <c r="E10" s="55"/>
    </row>
    <row r="11" spans="1:5" x14ac:dyDescent="0.25">
      <c r="A11" s="62" t="s">
        <v>145</v>
      </c>
      <c r="B11" s="61">
        <v>17730057</v>
      </c>
      <c r="C11" s="61"/>
      <c r="D11" s="61">
        <v>17285106</v>
      </c>
      <c r="E11" s="55"/>
    </row>
    <row r="12" spans="1:5" x14ac:dyDescent="0.25">
      <c r="A12" s="62" t="s">
        <v>146</v>
      </c>
      <c r="B12" s="61">
        <v>-10725406</v>
      </c>
      <c r="C12" s="61"/>
      <c r="D12" s="61">
        <v>-9961608</v>
      </c>
      <c r="E12" s="55"/>
    </row>
    <row r="13" spans="1:5" x14ac:dyDescent="0.25">
      <c r="A13" s="62" t="s">
        <v>147</v>
      </c>
      <c r="B13" s="61">
        <v>-2020250</v>
      </c>
      <c r="C13" s="61"/>
      <c r="D13" s="61">
        <v>-1413959</v>
      </c>
      <c r="E13" s="55"/>
    </row>
    <row r="14" spans="1:5" ht="30" x14ac:dyDescent="0.25">
      <c r="A14" s="63" t="s">
        <v>796</v>
      </c>
      <c r="B14" s="61">
        <v>-3663378</v>
      </c>
      <c r="C14" s="61"/>
      <c r="D14" s="61">
        <v>-3501670</v>
      </c>
      <c r="E14" s="55"/>
    </row>
    <row r="15" spans="1:5" x14ac:dyDescent="0.25">
      <c r="A15" s="60" t="s">
        <v>149</v>
      </c>
      <c r="B15" s="61"/>
      <c r="C15" s="61"/>
      <c r="D15" s="61"/>
      <c r="E15" s="55"/>
    </row>
    <row r="16" spans="1:5" x14ac:dyDescent="0.25">
      <c r="A16" s="62" t="s">
        <v>150</v>
      </c>
      <c r="B16" s="61"/>
      <c r="C16" s="61"/>
      <c r="D16" s="61"/>
      <c r="E16" s="55"/>
    </row>
    <row r="17" spans="1:5" x14ac:dyDescent="0.25">
      <c r="A17" s="63" t="s">
        <v>151</v>
      </c>
      <c r="B17" s="61">
        <v>0</v>
      </c>
      <c r="C17" s="61"/>
      <c r="D17" s="61">
        <v>0</v>
      </c>
      <c r="E17" s="55"/>
    </row>
    <row r="18" spans="1:5" ht="29.25" x14ac:dyDescent="0.25">
      <c r="A18" s="60" t="s">
        <v>152</v>
      </c>
      <c r="B18" s="64">
        <f>SUM(B11:B17)</f>
        <v>1321023</v>
      </c>
      <c r="C18" s="61"/>
      <c r="D18" s="64">
        <f>SUM(D11:D17)</f>
        <v>2407869</v>
      </c>
      <c r="E18" s="55"/>
    </row>
    <row r="19" spans="1:5" x14ac:dyDescent="0.25">
      <c r="A19" s="63"/>
      <c r="B19" s="61"/>
      <c r="C19" s="61"/>
      <c r="D19" s="61"/>
      <c r="E19" s="55"/>
    </row>
    <row r="20" spans="1:5" ht="29.25" x14ac:dyDescent="0.25">
      <c r="A20" s="60" t="s">
        <v>153</v>
      </c>
      <c r="B20" s="61"/>
      <c r="C20" s="61"/>
      <c r="D20" s="61"/>
      <c r="E20" s="55"/>
    </row>
    <row r="21" spans="1:5" x14ac:dyDescent="0.25">
      <c r="A21" s="63" t="s">
        <v>154</v>
      </c>
      <c r="B21" s="61">
        <v>-72024</v>
      </c>
      <c r="C21" s="61"/>
      <c r="D21" s="61">
        <v>-567425</v>
      </c>
      <c r="E21" s="55"/>
    </row>
    <row r="22" spans="1:5" x14ac:dyDescent="0.25">
      <c r="A22" s="63" t="s">
        <v>155</v>
      </c>
      <c r="B22" s="61"/>
      <c r="C22" s="61"/>
      <c r="D22" s="61"/>
      <c r="E22" s="55"/>
    </row>
    <row r="23" spans="1:5" ht="30" x14ac:dyDescent="0.25">
      <c r="A23" s="63" t="s">
        <v>156</v>
      </c>
      <c r="B23" s="61"/>
      <c r="C23" s="61"/>
      <c r="D23" s="61"/>
      <c r="E23" s="55"/>
    </row>
    <row r="24" spans="1:5" ht="45" x14ac:dyDescent="0.25">
      <c r="A24" s="63" t="s">
        <v>157</v>
      </c>
      <c r="B24" s="61"/>
      <c r="C24" s="61"/>
      <c r="D24" s="61"/>
      <c r="E24" s="55"/>
    </row>
    <row r="25" spans="1:5" x14ac:dyDescent="0.25">
      <c r="A25" s="63" t="s">
        <v>158</v>
      </c>
      <c r="B25" s="61"/>
      <c r="C25" s="61"/>
      <c r="D25" s="61"/>
      <c r="E25" s="55"/>
    </row>
    <row r="26" spans="1:5" x14ac:dyDescent="0.25">
      <c r="A26" s="63" t="s">
        <v>159</v>
      </c>
      <c r="B26" s="61"/>
      <c r="C26" s="61"/>
      <c r="D26" s="61"/>
      <c r="E26" s="55"/>
    </row>
    <row r="27" spans="1:5" x14ac:dyDescent="0.25">
      <c r="A27" s="63" t="s">
        <v>160</v>
      </c>
      <c r="B27" s="61"/>
      <c r="C27" s="61"/>
      <c r="D27" s="61"/>
      <c r="E27" s="55"/>
    </row>
    <row r="28" spans="1:5" x14ac:dyDescent="0.25">
      <c r="A28" s="63" t="s">
        <v>148</v>
      </c>
      <c r="B28" s="61"/>
      <c r="C28" s="61"/>
      <c r="D28" s="61"/>
      <c r="E28" s="55"/>
    </row>
    <row r="29" spans="1:5" ht="29.25" x14ac:dyDescent="0.25">
      <c r="A29" s="60" t="s">
        <v>161</v>
      </c>
      <c r="B29" s="64">
        <f>SUM(B21:B28)</f>
        <v>-72024</v>
      </c>
      <c r="C29" s="61"/>
      <c r="D29" s="64">
        <f>SUM(D21:D28)</f>
        <v>-567425</v>
      </c>
      <c r="E29" s="55"/>
    </row>
    <row r="30" spans="1:5" x14ac:dyDescent="0.25">
      <c r="A30" s="65"/>
      <c r="B30" s="61"/>
      <c r="C30" s="61"/>
      <c r="D30" s="61"/>
      <c r="E30" s="55"/>
    </row>
    <row r="31" spans="1:5" ht="29.25" x14ac:dyDescent="0.25">
      <c r="A31" s="60" t="s">
        <v>162</v>
      </c>
      <c r="B31" s="61"/>
      <c r="C31" s="61"/>
      <c r="D31" s="61"/>
      <c r="E31" s="55"/>
    </row>
    <row r="32" spans="1:5" x14ac:dyDescent="0.25">
      <c r="A32" s="63" t="s">
        <v>163</v>
      </c>
      <c r="B32" s="61"/>
      <c r="C32" s="61"/>
      <c r="D32" s="61"/>
      <c r="E32" s="55"/>
    </row>
    <row r="33" spans="1:5" ht="30" x14ac:dyDescent="0.25">
      <c r="A33" s="63" t="s">
        <v>164</v>
      </c>
      <c r="B33" s="61"/>
      <c r="C33" s="61"/>
      <c r="D33" s="61"/>
      <c r="E33" s="55"/>
    </row>
    <row r="34" spans="1:5" x14ac:dyDescent="0.25">
      <c r="A34" s="63" t="s">
        <v>165</v>
      </c>
      <c r="B34" s="61"/>
      <c r="C34" s="61"/>
      <c r="D34" s="61"/>
      <c r="E34" s="55"/>
    </row>
    <row r="35" spans="1:5" ht="30" x14ac:dyDescent="0.25">
      <c r="A35" s="63" t="s">
        <v>166</v>
      </c>
      <c r="B35" s="61"/>
      <c r="C35" s="61"/>
      <c r="D35" s="61"/>
      <c r="E35" s="55"/>
    </row>
    <row r="36" spans="1:5" x14ac:dyDescent="0.25">
      <c r="A36" s="63" t="s">
        <v>167</v>
      </c>
      <c r="B36" s="61"/>
      <c r="C36" s="61"/>
      <c r="D36" s="61"/>
      <c r="E36" s="55"/>
    </row>
    <row r="37" spans="1:5" x14ac:dyDescent="0.25">
      <c r="A37" s="63" t="s">
        <v>168</v>
      </c>
      <c r="B37" s="61"/>
      <c r="C37" s="61"/>
      <c r="D37" s="61"/>
      <c r="E37" s="55"/>
    </row>
    <row r="38" spans="1:5" x14ac:dyDescent="0.25">
      <c r="A38" s="63" t="s">
        <v>169</v>
      </c>
      <c r="B38" s="61"/>
      <c r="C38" s="61"/>
      <c r="D38" s="61"/>
      <c r="E38" s="55"/>
    </row>
    <row r="39" spans="1:5" x14ac:dyDescent="0.25">
      <c r="A39" s="63" t="s">
        <v>170</v>
      </c>
      <c r="B39" s="61"/>
      <c r="C39" s="61"/>
      <c r="D39" s="61"/>
      <c r="E39" s="55"/>
    </row>
    <row r="40" spans="1:5" x14ac:dyDescent="0.25">
      <c r="A40" s="63" t="s">
        <v>171</v>
      </c>
      <c r="B40" s="61"/>
      <c r="C40" s="61"/>
      <c r="D40" s="61"/>
      <c r="E40" s="55"/>
    </row>
    <row r="41" spans="1:5" x14ac:dyDescent="0.25">
      <c r="A41" s="63" t="s">
        <v>148</v>
      </c>
      <c r="B41" s="61"/>
      <c r="C41" s="61"/>
      <c r="D41" s="61"/>
      <c r="E41" s="55"/>
    </row>
    <row r="42" spans="1:5" ht="29.25" x14ac:dyDescent="0.25">
      <c r="A42" s="60" t="s">
        <v>172</v>
      </c>
      <c r="B42" s="64">
        <f>SUM(B32:B41)</f>
        <v>0</v>
      </c>
      <c r="C42" s="61"/>
      <c r="D42" s="64">
        <f>SUM(D32:D41)</f>
        <v>0</v>
      </c>
      <c r="E42" s="55"/>
    </row>
    <row r="43" spans="1:5" x14ac:dyDescent="0.25">
      <c r="A43" s="65"/>
      <c r="B43" s="61"/>
      <c r="C43" s="61"/>
      <c r="D43" s="61"/>
      <c r="E43" s="55"/>
    </row>
    <row r="44" spans="1:5" ht="29.25" x14ac:dyDescent="0.25">
      <c r="A44" s="60" t="s">
        <v>173</v>
      </c>
      <c r="B44" s="66">
        <f>B18+B29+B42</f>
        <v>1248999</v>
      </c>
      <c r="C44" s="61"/>
      <c r="D44" s="66">
        <f>D18+D29+D42</f>
        <v>1840444</v>
      </c>
      <c r="E44" s="55"/>
    </row>
    <row r="45" spans="1:5" x14ac:dyDescent="0.25">
      <c r="A45" s="67" t="s">
        <v>174</v>
      </c>
      <c r="B45" s="61">
        <v>16130570</v>
      </c>
      <c r="C45" s="61"/>
      <c r="D45" s="61">
        <v>14290126</v>
      </c>
      <c r="E45" s="55"/>
    </row>
    <row r="46" spans="1:5" x14ac:dyDescent="0.25">
      <c r="A46" s="67" t="s">
        <v>175</v>
      </c>
      <c r="B46" s="61"/>
      <c r="C46" s="61"/>
      <c r="D46" s="61"/>
      <c r="E46" s="55"/>
    </row>
    <row r="47" spans="1:5" ht="15.75" thickBot="1" x14ac:dyDescent="0.3">
      <c r="A47" s="68" t="s">
        <v>176</v>
      </c>
      <c r="B47" s="69">
        <f>B44+B45+B46</f>
        <v>17379569</v>
      </c>
      <c r="C47" s="70"/>
      <c r="D47" s="69">
        <f>D44+D45+D46</f>
        <v>16130570</v>
      </c>
      <c r="E47" s="55"/>
    </row>
    <row r="48" spans="1:5" ht="15.75" thickTop="1" x14ac:dyDescent="0.25">
      <c r="A48" s="71"/>
      <c r="B48" s="377"/>
      <c r="C48" s="377"/>
      <c r="D48" s="377"/>
      <c r="E48" s="55"/>
    </row>
    <row r="49" spans="1:5" x14ac:dyDescent="0.25">
      <c r="A49" s="71"/>
      <c r="B49" s="378"/>
      <c r="C49" s="377"/>
      <c r="D49" s="377"/>
      <c r="E49" s="55"/>
    </row>
    <row r="50" spans="1:5" x14ac:dyDescent="0.25">
      <c r="A50" s="55"/>
      <c r="B50" s="381">
        <f>B47-B52</f>
        <v>1</v>
      </c>
      <c r="C50" s="377"/>
      <c r="D50" s="377"/>
    </row>
    <row r="51" spans="1:5" x14ac:dyDescent="0.25">
      <c r="B51" s="379"/>
      <c r="C51" s="379"/>
      <c r="D51" s="379"/>
    </row>
    <row r="52" spans="1:5" x14ac:dyDescent="0.25">
      <c r="B52" s="380">
        <f>performanca!B11</f>
        <v>17379568</v>
      </c>
      <c r="C52" s="379"/>
      <c r="D52" s="379"/>
    </row>
    <row r="53" spans="1:5" x14ac:dyDescent="0.25">
      <c r="B53" s="379"/>
      <c r="C53" s="379"/>
      <c r="D53" s="379"/>
    </row>
  </sheetData>
  <mergeCells count="1">
    <mergeCell ref="A7:A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9932C-0B80-4A4C-B993-B1B72F32B4B5}">
  <dimension ref="A1:N77"/>
  <sheetViews>
    <sheetView topLeftCell="A55" workbookViewId="0">
      <selection activeCell="H77" sqref="H77"/>
    </sheetView>
  </sheetViews>
  <sheetFormatPr defaultRowHeight="15" x14ac:dyDescent="0.25"/>
  <cols>
    <col min="1" max="1" width="33.42578125" customWidth="1"/>
    <col min="2" max="2" width="12.28515625" customWidth="1"/>
    <col min="3" max="3" width="10.42578125" customWidth="1"/>
    <col min="4" max="4" width="8.5703125" customWidth="1"/>
    <col min="5" max="5" width="7.85546875" customWidth="1"/>
    <col min="6" max="6" width="8" customWidth="1"/>
    <col min="7" max="7" width="11.42578125" customWidth="1"/>
    <col min="8" max="8" width="10.5703125" customWidth="1"/>
    <col min="9" max="9" width="12.140625" customWidth="1"/>
    <col min="11" max="11" width="17.85546875" customWidth="1"/>
  </cols>
  <sheetData>
    <row r="1" spans="1:14" x14ac:dyDescent="0.25">
      <c r="A1" s="181" t="s">
        <v>1455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71"/>
      <c r="M1" s="72"/>
      <c r="N1" s="72"/>
    </row>
    <row r="2" spans="1:14" x14ac:dyDescent="0.25">
      <c r="A2" s="183" t="s">
        <v>92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71"/>
      <c r="M2" s="72"/>
      <c r="N2" s="72"/>
    </row>
    <row r="3" spans="1:14" x14ac:dyDescent="0.25">
      <c r="A3" s="183" t="s">
        <v>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71"/>
      <c r="M3" s="72"/>
      <c r="N3" s="72"/>
    </row>
    <row r="4" spans="1:14" x14ac:dyDescent="0.25">
      <c r="A4" s="183" t="s">
        <v>2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71"/>
      <c r="M4" s="72"/>
      <c r="N4" s="72"/>
    </row>
    <row r="5" spans="1:14" x14ac:dyDescent="0.25">
      <c r="A5" s="181" t="s">
        <v>177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71"/>
      <c r="M5" s="72"/>
      <c r="N5" s="72"/>
    </row>
    <row r="6" spans="1:14" x14ac:dyDescent="0.25">
      <c r="A6" s="184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71"/>
      <c r="M6" s="72"/>
      <c r="N6" s="72"/>
    </row>
    <row r="7" spans="1:14" ht="88.5" customHeight="1" x14ac:dyDescent="0.25">
      <c r="A7" s="182"/>
      <c r="B7" s="185" t="s">
        <v>178</v>
      </c>
      <c r="C7" s="185" t="s">
        <v>78</v>
      </c>
      <c r="D7" s="185" t="s">
        <v>79</v>
      </c>
      <c r="E7" s="185" t="s">
        <v>80</v>
      </c>
      <c r="F7" s="185" t="s">
        <v>83</v>
      </c>
      <c r="G7" s="185" t="s">
        <v>179</v>
      </c>
      <c r="H7" s="185" t="s">
        <v>180</v>
      </c>
      <c r="I7" s="185" t="s">
        <v>181</v>
      </c>
      <c r="J7" s="185" t="s">
        <v>87</v>
      </c>
      <c r="K7" s="185" t="s">
        <v>181</v>
      </c>
      <c r="L7" s="39"/>
      <c r="M7" s="72"/>
      <c r="N7" s="72"/>
    </row>
    <row r="8" spans="1:14" x14ac:dyDescent="0.25">
      <c r="A8" s="186"/>
      <c r="B8" s="187"/>
      <c r="C8" s="182"/>
      <c r="D8" s="182"/>
      <c r="E8" s="188"/>
      <c r="F8" s="188"/>
      <c r="G8" s="188"/>
      <c r="H8" s="189"/>
      <c r="I8" s="189"/>
      <c r="J8" s="189"/>
      <c r="K8" s="182"/>
      <c r="L8" s="171"/>
      <c r="M8" s="72"/>
      <c r="N8" s="72"/>
    </row>
    <row r="9" spans="1:14" x14ac:dyDescent="0.25">
      <c r="A9" s="190"/>
      <c r="B9" s="191"/>
      <c r="C9" s="191"/>
      <c r="D9" s="191"/>
      <c r="E9" s="192"/>
      <c r="F9" s="192"/>
      <c r="G9" s="192"/>
      <c r="H9" s="193"/>
      <c r="I9" s="193"/>
      <c r="J9" s="193"/>
      <c r="K9" s="193"/>
      <c r="L9" s="171"/>
      <c r="M9" s="72"/>
      <c r="N9" s="72"/>
    </row>
    <row r="10" spans="1:14" ht="15.75" thickBot="1" x14ac:dyDescent="0.3">
      <c r="A10" s="194" t="s">
        <v>495</v>
      </c>
      <c r="B10" s="195">
        <v>100000</v>
      </c>
      <c r="C10" s="195"/>
      <c r="D10" s="195"/>
      <c r="E10" s="195"/>
      <c r="F10" s="195"/>
      <c r="G10" s="195">
        <v>30437989</v>
      </c>
      <c r="H10" s="195"/>
      <c r="I10" s="195">
        <f>SUM(B10:H10)</f>
        <v>30537989</v>
      </c>
      <c r="J10" s="195"/>
      <c r="K10" s="195">
        <f>SUM(I10:J10)</f>
        <v>30537989</v>
      </c>
      <c r="L10" s="171"/>
      <c r="M10" s="72"/>
      <c r="N10" s="72"/>
    </row>
    <row r="11" spans="1:14" ht="15.75" thickTop="1" x14ac:dyDescent="0.25">
      <c r="A11" s="196" t="s">
        <v>182</v>
      </c>
      <c r="B11" s="191"/>
      <c r="C11" s="191"/>
      <c r="D11" s="191"/>
      <c r="E11" s="191"/>
      <c r="F11" s="191"/>
      <c r="G11" s="191"/>
      <c r="H11" s="193"/>
      <c r="I11" s="193">
        <f>SUM(B11:H11)</f>
        <v>0</v>
      </c>
      <c r="J11" s="197"/>
      <c r="K11" s="191">
        <f>SUM(I11:J11)</f>
        <v>0</v>
      </c>
      <c r="L11" s="171"/>
      <c r="M11" s="72"/>
      <c r="N11" s="72"/>
    </row>
    <row r="12" spans="1:14" x14ac:dyDescent="0.25">
      <c r="A12" s="194" t="s">
        <v>496</v>
      </c>
      <c r="B12" s="198">
        <f>SUM(B10:B11)</f>
        <v>100000</v>
      </c>
      <c r="C12" s="198">
        <f t="shared" ref="C12:J12" si="0">SUM(C10:C11)</f>
        <v>0</v>
      </c>
      <c r="D12" s="198">
        <f t="shared" si="0"/>
        <v>0</v>
      </c>
      <c r="E12" s="198">
        <f t="shared" si="0"/>
        <v>0</v>
      </c>
      <c r="F12" s="198">
        <f t="shared" si="0"/>
        <v>0</v>
      </c>
      <c r="G12" s="198">
        <f t="shared" si="0"/>
        <v>30437989</v>
      </c>
      <c r="H12" s="198">
        <f t="shared" si="0"/>
        <v>0</v>
      </c>
      <c r="I12" s="198">
        <f>SUM(B12:H12)</f>
        <v>30537989</v>
      </c>
      <c r="J12" s="198">
        <f t="shared" si="0"/>
        <v>0</v>
      </c>
      <c r="K12" s="198">
        <f>SUM(I12:J12)</f>
        <v>30537989</v>
      </c>
      <c r="L12" s="171"/>
      <c r="M12" s="72"/>
      <c r="N12" s="72"/>
    </row>
    <row r="13" spans="1:14" ht="24" x14ac:dyDescent="0.25">
      <c r="A13" s="199" t="s">
        <v>183</v>
      </c>
      <c r="B13" s="191"/>
      <c r="C13" s="191"/>
      <c r="D13" s="191"/>
      <c r="E13" s="191"/>
      <c r="F13" s="191"/>
      <c r="G13" s="191"/>
      <c r="H13" s="193"/>
      <c r="I13" s="193">
        <f t="shared" ref="I13:I37" si="1">SUM(B13:H13)</f>
        <v>0</v>
      </c>
      <c r="J13" s="193"/>
      <c r="K13" s="191">
        <f t="shared" ref="K13:K37" si="2">SUM(I13:J13)</f>
        <v>0</v>
      </c>
      <c r="L13" s="171"/>
      <c r="M13" s="72"/>
      <c r="N13" s="72"/>
    </row>
    <row r="14" spans="1:14" x14ac:dyDescent="0.25">
      <c r="A14" s="200" t="s">
        <v>180</v>
      </c>
      <c r="B14" s="193"/>
      <c r="C14" s="193"/>
      <c r="D14" s="193"/>
      <c r="E14" s="193"/>
      <c r="F14" s="193"/>
      <c r="G14" s="193"/>
      <c r="H14" s="201"/>
      <c r="I14" s="193">
        <f t="shared" si="1"/>
        <v>0</v>
      </c>
      <c r="J14" s="201"/>
      <c r="K14" s="193">
        <f t="shared" si="2"/>
        <v>0</v>
      </c>
      <c r="L14" s="171"/>
      <c r="M14" s="72"/>
      <c r="N14" s="72"/>
    </row>
    <row r="15" spans="1:14" x14ac:dyDescent="0.25">
      <c r="A15" s="200" t="s">
        <v>184</v>
      </c>
      <c r="B15" s="193"/>
      <c r="C15" s="193"/>
      <c r="D15" s="193"/>
      <c r="E15" s="193"/>
      <c r="F15" s="193"/>
      <c r="G15" s="193"/>
      <c r="H15" s="201"/>
      <c r="I15" s="193">
        <f t="shared" si="1"/>
        <v>0</v>
      </c>
      <c r="J15" s="201"/>
      <c r="K15" s="193">
        <f t="shared" si="2"/>
        <v>0</v>
      </c>
      <c r="L15" s="171"/>
      <c r="M15" s="72"/>
      <c r="N15" s="72"/>
    </row>
    <row r="16" spans="1:14" ht="24" x14ac:dyDescent="0.25">
      <c r="A16" s="200" t="s">
        <v>185</v>
      </c>
      <c r="B16" s="193"/>
      <c r="C16" s="193"/>
      <c r="D16" s="193"/>
      <c r="E16" s="193"/>
      <c r="F16" s="193"/>
      <c r="G16" s="193"/>
      <c r="H16" s="193"/>
      <c r="I16" s="193">
        <f t="shared" si="1"/>
        <v>0</v>
      </c>
      <c r="J16" s="193"/>
      <c r="K16" s="193">
        <f t="shared" si="2"/>
        <v>0</v>
      </c>
      <c r="L16" s="171"/>
      <c r="M16" s="72"/>
      <c r="N16" s="72"/>
    </row>
    <row r="17" spans="1:14" ht="24" x14ac:dyDescent="0.25">
      <c r="A17" s="199" t="s">
        <v>186</v>
      </c>
      <c r="B17" s="202">
        <f>SUM(B13:B16)</f>
        <v>0</v>
      </c>
      <c r="C17" s="202">
        <f t="shared" ref="C17:J17" si="3">SUM(C13:C16)</f>
        <v>0</v>
      </c>
      <c r="D17" s="202">
        <f t="shared" si="3"/>
        <v>0</v>
      </c>
      <c r="E17" s="202">
        <f t="shared" si="3"/>
        <v>0</v>
      </c>
      <c r="F17" s="202">
        <f t="shared" si="3"/>
        <v>0</v>
      </c>
      <c r="G17" s="202">
        <f t="shared" si="3"/>
        <v>0</v>
      </c>
      <c r="H17" s="203">
        <f>SUM(H13:H16)</f>
        <v>0</v>
      </c>
      <c r="I17" s="202">
        <f t="shared" si="1"/>
        <v>0</v>
      </c>
      <c r="J17" s="203">
        <f t="shared" si="3"/>
        <v>0</v>
      </c>
      <c r="K17" s="202">
        <f t="shared" si="2"/>
        <v>0</v>
      </c>
      <c r="L17" s="171"/>
      <c r="M17" s="72"/>
      <c r="N17" s="72"/>
    </row>
    <row r="18" spans="1:14" ht="24" x14ac:dyDescent="0.25">
      <c r="A18" s="199" t="s">
        <v>187</v>
      </c>
      <c r="B18" s="193"/>
      <c r="C18" s="193"/>
      <c r="D18" s="193"/>
      <c r="E18" s="193"/>
      <c r="F18" s="193"/>
      <c r="G18" s="193"/>
      <c r="H18" s="193"/>
      <c r="I18" s="193">
        <f t="shared" si="1"/>
        <v>0</v>
      </c>
      <c r="J18" s="193"/>
      <c r="K18" s="193">
        <f t="shared" si="2"/>
        <v>0</v>
      </c>
      <c r="L18" s="171"/>
      <c r="M18" s="72"/>
      <c r="N18" s="72"/>
    </row>
    <row r="19" spans="1:14" x14ac:dyDescent="0.25">
      <c r="A19" s="204" t="s">
        <v>188</v>
      </c>
      <c r="B19" s="193"/>
      <c r="C19" s="193"/>
      <c r="D19" s="193"/>
      <c r="E19" s="193"/>
      <c r="F19" s="193"/>
      <c r="G19" s="193"/>
      <c r="H19" s="193"/>
      <c r="I19" s="193">
        <f t="shared" si="1"/>
        <v>0</v>
      </c>
      <c r="J19" s="193"/>
      <c r="K19" s="193">
        <f t="shared" si="2"/>
        <v>0</v>
      </c>
      <c r="L19" s="171"/>
      <c r="M19" s="72"/>
      <c r="N19" s="72"/>
    </row>
    <row r="20" spans="1:14" x14ac:dyDescent="0.25">
      <c r="A20" s="204" t="s">
        <v>189</v>
      </c>
      <c r="B20" s="193"/>
      <c r="C20" s="193"/>
      <c r="D20" s="193"/>
      <c r="E20" s="193"/>
      <c r="F20" s="193"/>
      <c r="G20" s="193"/>
      <c r="H20" s="193"/>
      <c r="I20" s="193">
        <f t="shared" si="1"/>
        <v>0</v>
      </c>
      <c r="J20" s="193"/>
      <c r="K20" s="193">
        <f t="shared" si="2"/>
        <v>0</v>
      </c>
      <c r="L20" s="171"/>
      <c r="M20" s="72"/>
      <c r="N20" s="72"/>
    </row>
    <row r="21" spans="1:14" x14ac:dyDescent="0.25">
      <c r="A21" s="205" t="s">
        <v>802</v>
      </c>
      <c r="B21" s="193"/>
      <c r="C21" s="193"/>
      <c r="D21" s="193"/>
      <c r="E21" s="193"/>
      <c r="F21" s="193"/>
      <c r="G21" s="193"/>
      <c r="H21" s="193"/>
      <c r="I21" s="193">
        <f t="shared" si="1"/>
        <v>0</v>
      </c>
      <c r="J21" s="193"/>
      <c r="K21" s="193">
        <f t="shared" si="2"/>
        <v>0</v>
      </c>
      <c r="L21" s="171"/>
      <c r="M21" s="72"/>
      <c r="N21" s="72"/>
    </row>
    <row r="22" spans="1:14" ht="24" x14ac:dyDescent="0.25">
      <c r="A22" s="199" t="s">
        <v>190</v>
      </c>
      <c r="B22" s="198">
        <f>SUM(B19:B21)</f>
        <v>0</v>
      </c>
      <c r="C22" s="198">
        <f t="shared" ref="C22:J22" si="4">SUM(C19:C21)</f>
        <v>0</v>
      </c>
      <c r="D22" s="198">
        <f t="shared" si="4"/>
        <v>0</v>
      </c>
      <c r="E22" s="198">
        <f t="shared" si="4"/>
        <v>0</v>
      </c>
      <c r="F22" s="198">
        <f t="shared" si="4"/>
        <v>0</v>
      </c>
      <c r="G22" s="198">
        <f t="shared" si="4"/>
        <v>0</v>
      </c>
      <c r="H22" s="198">
        <f t="shared" si="4"/>
        <v>0</v>
      </c>
      <c r="I22" s="202">
        <f t="shared" si="1"/>
        <v>0</v>
      </c>
      <c r="J22" s="198">
        <f t="shared" si="4"/>
        <v>0</v>
      </c>
      <c r="K22" s="198">
        <f t="shared" si="2"/>
        <v>0</v>
      </c>
      <c r="L22" s="171"/>
      <c r="M22" s="72"/>
      <c r="N22" s="72"/>
    </row>
    <row r="23" spans="1:14" x14ac:dyDescent="0.25">
      <c r="A23" s="199"/>
      <c r="B23" s="191"/>
      <c r="C23" s="192"/>
      <c r="D23" s="191"/>
      <c r="E23" s="192"/>
      <c r="F23" s="192"/>
      <c r="G23" s="192"/>
      <c r="H23" s="193"/>
      <c r="I23" s="193"/>
      <c r="J23" s="193"/>
      <c r="K23" s="192"/>
      <c r="L23" s="171"/>
      <c r="M23" s="72"/>
      <c r="N23" s="72"/>
    </row>
    <row r="24" spans="1:14" ht="24.75" thickBot="1" x14ac:dyDescent="0.3">
      <c r="A24" s="199" t="s">
        <v>497</v>
      </c>
      <c r="B24" s="206">
        <f>B12+B17+B22</f>
        <v>100000</v>
      </c>
      <c r="C24" s="206">
        <f t="shared" ref="C24:J24" si="5">C12+C17+C22</f>
        <v>0</v>
      </c>
      <c r="D24" s="206">
        <f t="shared" si="5"/>
        <v>0</v>
      </c>
      <c r="E24" s="206">
        <f t="shared" si="5"/>
        <v>0</v>
      </c>
      <c r="F24" s="206">
        <f t="shared" si="5"/>
        <v>0</v>
      </c>
      <c r="G24" s="206">
        <f t="shared" si="5"/>
        <v>30437989</v>
      </c>
      <c r="H24" s="206">
        <f t="shared" si="5"/>
        <v>0</v>
      </c>
      <c r="I24" s="206">
        <f t="shared" si="1"/>
        <v>30537989</v>
      </c>
      <c r="J24" s="206">
        <f t="shared" si="5"/>
        <v>0</v>
      </c>
      <c r="K24" s="206">
        <f t="shared" si="2"/>
        <v>30537989</v>
      </c>
      <c r="L24" s="171"/>
      <c r="M24" s="72"/>
      <c r="N24" s="72"/>
    </row>
    <row r="25" spans="1:14" ht="15.75" thickTop="1" x14ac:dyDescent="0.25">
      <c r="A25" s="207"/>
      <c r="B25" s="191"/>
      <c r="C25" s="191"/>
      <c r="D25" s="191"/>
      <c r="E25" s="191"/>
      <c r="F25" s="191"/>
      <c r="G25" s="191"/>
      <c r="H25" s="193"/>
      <c r="I25" s="193">
        <f t="shared" si="1"/>
        <v>0</v>
      </c>
      <c r="J25" s="193"/>
      <c r="K25" s="191">
        <f t="shared" si="2"/>
        <v>0</v>
      </c>
      <c r="L25" s="171"/>
      <c r="M25" s="72"/>
      <c r="N25" s="72"/>
    </row>
    <row r="26" spans="1:14" ht="24" x14ac:dyDescent="0.25">
      <c r="A26" s="199" t="s">
        <v>183</v>
      </c>
      <c r="B26" s="193"/>
      <c r="C26" s="193"/>
      <c r="D26" s="193"/>
      <c r="E26" s="193"/>
      <c r="F26" s="193"/>
      <c r="G26" s="193"/>
      <c r="H26" s="193"/>
      <c r="I26" s="193">
        <f t="shared" si="1"/>
        <v>0</v>
      </c>
      <c r="J26" s="193"/>
      <c r="K26" s="193">
        <f t="shared" si="2"/>
        <v>0</v>
      </c>
      <c r="L26" s="171"/>
      <c r="M26" s="72"/>
      <c r="N26" s="72"/>
    </row>
    <row r="27" spans="1:14" x14ac:dyDescent="0.25">
      <c r="A27" s="200" t="s">
        <v>180</v>
      </c>
      <c r="B27" s="193"/>
      <c r="C27" s="193"/>
      <c r="D27" s="193"/>
      <c r="E27" s="193"/>
      <c r="F27" s="193"/>
      <c r="G27" s="193">
        <v>0</v>
      </c>
      <c r="H27" s="201">
        <v>-579361</v>
      </c>
      <c r="I27" s="193">
        <f t="shared" si="1"/>
        <v>-579361</v>
      </c>
      <c r="J27" s="201"/>
      <c r="K27" s="193">
        <f t="shared" si="2"/>
        <v>-579361</v>
      </c>
      <c r="L27" s="171"/>
      <c r="M27" s="72"/>
      <c r="N27" s="72"/>
    </row>
    <row r="28" spans="1:14" x14ac:dyDescent="0.25">
      <c r="A28" s="200" t="s">
        <v>184</v>
      </c>
      <c r="B28" s="193"/>
      <c r="C28" s="193"/>
      <c r="D28" s="193"/>
      <c r="E28" s="193"/>
      <c r="F28" s="193"/>
      <c r="G28" s="193"/>
      <c r="H28" s="201"/>
      <c r="I28" s="193">
        <f t="shared" si="1"/>
        <v>0</v>
      </c>
      <c r="J28" s="201"/>
      <c r="K28" s="193">
        <f t="shared" si="2"/>
        <v>0</v>
      </c>
      <c r="L28" s="171"/>
      <c r="M28" s="72"/>
      <c r="N28" s="72"/>
    </row>
    <row r="29" spans="1:14" ht="24" x14ac:dyDescent="0.25">
      <c r="A29" s="200" t="s">
        <v>185</v>
      </c>
      <c r="B29" s="193"/>
      <c r="C29" s="193"/>
      <c r="D29" s="193"/>
      <c r="E29" s="193"/>
      <c r="F29" s="193"/>
      <c r="G29" s="193"/>
      <c r="H29" s="193"/>
      <c r="I29" s="193">
        <f t="shared" si="1"/>
        <v>0</v>
      </c>
      <c r="J29" s="193"/>
      <c r="K29" s="193">
        <f t="shared" si="2"/>
        <v>0</v>
      </c>
      <c r="L29" s="171"/>
      <c r="M29" s="72"/>
      <c r="N29" s="72"/>
    </row>
    <row r="30" spans="1:14" ht="24" x14ac:dyDescent="0.25">
      <c r="A30" s="199" t="s">
        <v>186</v>
      </c>
      <c r="B30" s="202">
        <f>SUM(B27:B29)</f>
        <v>0</v>
      </c>
      <c r="C30" s="202">
        <f t="shared" ref="C30:J30" si="6">SUM(C27:C29)</f>
        <v>0</v>
      </c>
      <c r="D30" s="202">
        <f t="shared" si="6"/>
        <v>0</v>
      </c>
      <c r="E30" s="202">
        <f t="shared" si="6"/>
        <v>0</v>
      </c>
      <c r="F30" s="202">
        <f t="shared" si="6"/>
        <v>0</v>
      </c>
      <c r="G30" s="202">
        <f t="shared" si="6"/>
        <v>0</v>
      </c>
      <c r="H30" s="203">
        <f t="shared" si="6"/>
        <v>-579361</v>
      </c>
      <c r="I30" s="202">
        <f t="shared" si="1"/>
        <v>-579361</v>
      </c>
      <c r="J30" s="203">
        <f t="shared" si="6"/>
        <v>0</v>
      </c>
      <c r="K30" s="202">
        <f t="shared" si="2"/>
        <v>-579361</v>
      </c>
      <c r="L30" s="171"/>
      <c r="M30" s="72"/>
      <c r="N30" s="72"/>
    </row>
    <row r="31" spans="1:14" ht="24" x14ac:dyDescent="0.25">
      <c r="A31" s="199" t="s">
        <v>187</v>
      </c>
      <c r="B31" s="193"/>
      <c r="C31" s="193"/>
      <c r="D31" s="193"/>
      <c r="E31" s="193"/>
      <c r="F31" s="193"/>
      <c r="G31" s="193"/>
      <c r="H31" s="193"/>
      <c r="I31" s="193">
        <f t="shared" si="1"/>
        <v>0</v>
      </c>
      <c r="J31" s="193"/>
      <c r="K31" s="193">
        <f t="shared" si="2"/>
        <v>0</v>
      </c>
      <c r="L31" s="171"/>
      <c r="M31" s="72"/>
      <c r="N31" s="72"/>
    </row>
    <row r="32" spans="1:14" x14ac:dyDescent="0.25">
      <c r="A32" s="204" t="s">
        <v>188</v>
      </c>
      <c r="B32" s="193"/>
      <c r="C32" s="193"/>
      <c r="D32" s="193"/>
      <c r="E32" s="193"/>
      <c r="F32" s="193"/>
      <c r="G32" s="193"/>
      <c r="H32" s="193"/>
      <c r="I32" s="193">
        <f t="shared" si="1"/>
        <v>0</v>
      </c>
      <c r="J32" s="193"/>
      <c r="K32" s="193">
        <f t="shared" si="2"/>
        <v>0</v>
      </c>
      <c r="L32" s="171"/>
      <c r="M32" s="72"/>
      <c r="N32" s="72"/>
    </row>
    <row r="33" spans="1:14" x14ac:dyDescent="0.25">
      <c r="A33" s="204" t="s">
        <v>189</v>
      </c>
      <c r="B33" s="193"/>
      <c r="C33" s="193"/>
      <c r="D33" s="193"/>
      <c r="E33" s="193"/>
      <c r="F33" s="193"/>
      <c r="G33" s="193"/>
      <c r="H33" s="193"/>
      <c r="I33" s="193">
        <f t="shared" si="1"/>
        <v>0</v>
      </c>
      <c r="J33" s="193"/>
      <c r="K33" s="193">
        <f t="shared" si="2"/>
        <v>0</v>
      </c>
      <c r="L33" s="171"/>
      <c r="M33" s="72"/>
      <c r="N33" s="72"/>
    </row>
    <row r="34" spans="1:14" x14ac:dyDescent="0.25">
      <c r="A34" s="205" t="s">
        <v>802</v>
      </c>
      <c r="B34" s="193"/>
      <c r="C34" s="193"/>
      <c r="D34" s="193"/>
      <c r="E34" s="193"/>
      <c r="F34" s="193"/>
      <c r="G34" s="193"/>
      <c r="H34" s="193"/>
      <c r="I34" s="193">
        <f t="shared" si="1"/>
        <v>0</v>
      </c>
      <c r="J34" s="193"/>
      <c r="K34" s="193">
        <f t="shared" si="2"/>
        <v>0</v>
      </c>
      <c r="L34" s="171"/>
      <c r="M34" s="72"/>
      <c r="N34" s="72"/>
    </row>
    <row r="35" spans="1:14" ht="24" x14ac:dyDescent="0.25">
      <c r="A35" s="199" t="s">
        <v>190</v>
      </c>
      <c r="B35" s="202">
        <f>SUM(B32:B34)</f>
        <v>0</v>
      </c>
      <c r="C35" s="202">
        <f t="shared" ref="C35:J35" si="7">SUM(C32:C34)</f>
        <v>0</v>
      </c>
      <c r="D35" s="202">
        <f t="shared" si="7"/>
        <v>0</v>
      </c>
      <c r="E35" s="202">
        <f t="shared" si="7"/>
        <v>0</v>
      </c>
      <c r="F35" s="202">
        <f t="shared" si="7"/>
        <v>0</v>
      </c>
      <c r="G35" s="202">
        <f t="shared" si="7"/>
        <v>0</v>
      </c>
      <c r="H35" s="202">
        <f t="shared" si="7"/>
        <v>0</v>
      </c>
      <c r="I35" s="202">
        <f t="shared" si="1"/>
        <v>0</v>
      </c>
      <c r="J35" s="202">
        <f t="shared" si="7"/>
        <v>0</v>
      </c>
      <c r="K35" s="202">
        <f t="shared" si="2"/>
        <v>0</v>
      </c>
      <c r="L35" s="171"/>
      <c r="M35" s="72"/>
      <c r="N35" s="72"/>
    </row>
    <row r="36" spans="1:14" x14ac:dyDescent="0.25">
      <c r="A36" s="199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71"/>
      <c r="M36" s="72"/>
      <c r="N36" s="72"/>
    </row>
    <row r="37" spans="1:14" ht="24.75" thickBot="1" x14ac:dyDescent="0.3">
      <c r="A37" s="199" t="s">
        <v>497</v>
      </c>
      <c r="B37" s="206">
        <f>B24+B30+B35</f>
        <v>100000</v>
      </c>
      <c r="C37" s="206">
        <f t="shared" ref="C37:J37" si="8">C24+C30+C35</f>
        <v>0</v>
      </c>
      <c r="D37" s="206">
        <f t="shared" si="8"/>
        <v>0</v>
      </c>
      <c r="E37" s="206">
        <f t="shared" si="8"/>
        <v>0</v>
      </c>
      <c r="F37" s="206">
        <f t="shared" si="8"/>
        <v>0</v>
      </c>
      <c r="G37" s="206">
        <f t="shared" si="8"/>
        <v>30437989</v>
      </c>
      <c r="H37" s="206">
        <v>-579361</v>
      </c>
      <c r="I37" s="206">
        <f t="shared" si="1"/>
        <v>29958628</v>
      </c>
      <c r="J37" s="206">
        <f t="shared" si="8"/>
        <v>0</v>
      </c>
      <c r="K37" s="206">
        <f t="shared" si="2"/>
        <v>29958628</v>
      </c>
      <c r="L37" s="171"/>
      <c r="M37" s="72"/>
      <c r="N37" s="72"/>
    </row>
    <row r="38" spans="1:14" ht="15.75" thickTop="1" x14ac:dyDescent="0.25">
      <c r="A38" s="207"/>
      <c r="B38" s="191"/>
      <c r="C38" s="191"/>
      <c r="D38" s="191"/>
      <c r="E38" s="191"/>
      <c r="F38" s="191"/>
      <c r="G38" s="191"/>
      <c r="H38" s="193"/>
      <c r="I38" s="193">
        <f t="shared" ref="I38:I48" si="9">SUM(B38:H38)</f>
        <v>0</v>
      </c>
      <c r="J38" s="193"/>
      <c r="K38" s="191">
        <f t="shared" ref="K38:K48" si="10">SUM(I38:J38)</f>
        <v>0</v>
      </c>
      <c r="L38" s="171"/>
      <c r="M38" s="72"/>
      <c r="N38" s="72"/>
    </row>
    <row r="39" spans="1:14" ht="24" x14ac:dyDescent="0.25">
      <c r="A39" s="199" t="s">
        <v>183</v>
      </c>
      <c r="B39" s="193"/>
      <c r="C39" s="193"/>
      <c r="D39" s="193"/>
      <c r="E39" s="193"/>
      <c r="F39" s="193"/>
      <c r="G39" s="193"/>
      <c r="H39" s="193"/>
      <c r="I39" s="193">
        <f t="shared" si="9"/>
        <v>0</v>
      </c>
      <c r="J39" s="193"/>
      <c r="K39" s="193">
        <f t="shared" si="10"/>
        <v>0</v>
      </c>
      <c r="L39" s="171"/>
      <c r="M39" s="72"/>
      <c r="N39" s="72"/>
    </row>
    <row r="40" spans="1:14" x14ac:dyDescent="0.25">
      <c r="A40" s="200" t="s">
        <v>180</v>
      </c>
      <c r="B40" s="193"/>
      <c r="C40" s="193"/>
      <c r="D40" s="193"/>
      <c r="E40" s="193"/>
      <c r="F40" s="193"/>
      <c r="G40" s="193">
        <v>0</v>
      </c>
      <c r="H40" s="201">
        <v>2905656</v>
      </c>
      <c r="I40" s="193">
        <f t="shared" si="9"/>
        <v>2905656</v>
      </c>
      <c r="J40" s="201"/>
      <c r="K40" s="193">
        <f t="shared" si="10"/>
        <v>2905656</v>
      </c>
      <c r="L40" s="171"/>
      <c r="M40" s="72"/>
      <c r="N40" s="72"/>
    </row>
    <row r="41" spans="1:14" x14ac:dyDescent="0.25">
      <c r="A41" s="200" t="s">
        <v>184</v>
      </c>
      <c r="B41" s="193"/>
      <c r="C41" s="193"/>
      <c r="D41" s="193"/>
      <c r="E41" s="193"/>
      <c r="F41" s="193"/>
      <c r="G41" s="193"/>
      <c r="H41" s="201"/>
      <c r="I41" s="193">
        <f t="shared" si="9"/>
        <v>0</v>
      </c>
      <c r="J41" s="201"/>
      <c r="K41" s="193">
        <f t="shared" si="10"/>
        <v>0</v>
      </c>
      <c r="L41" s="171"/>
      <c r="M41" s="72"/>
      <c r="N41" s="72"/>
    </row>
    <row r="42" spans="1:14" ht="24" x14ac:dyDescent="0.25">
      <c r="A42" s="200" t="s">
        <v>185</v>
      </c>
      <c r="B42" s="193"/>
      <c r="C42" s="193"/>
      <c r="D42" s="193"/>
      <c r="E42" s="193"/>
      <c r="F42" s="193"/>
      <c r="G42" s="193"/>
      <c r="H42" s="193"/>
      <c r="I42" s="193">
        <f t="shared" si="9"/>
        <v>0</v>
      </c>
      <c r="J42" s="193"/>
      <c r="K42" s="193">
        <f t="shared" si="10"/>
        <v>0</v>
      </c>
      <c r="L42" s="171"/>
      <c r="M42" s="72"/>
      <c r="N42" s="72"/>
    </row>
    <row r="43" spans="1:14" ht="24" x14ac:dyDescent="0.25">
      <c r="A43" s="199" t="s">
        <v>186</v>
      </c>
      <c r="B43" s="202">
        <f>SUM(B40:B42)</f>
        <v>0</v>
      </c>
      <c r="C43" s="202">
        <f t="shared" ref="C43:H43" si="11">SUM(C40:C42)</f>
        <v>0</v>
      </c>
      <c r="D43" s="202">
        <f t="shared" si="11"/>
        <v>0</v>
      </c>
      <c r="E43" s="202">
        <f t="shared" si="11"/>
        <v>0</v>
      </c>
      <c r="F43" s="202">
        <f t="shared" si="11"/>
        <v>0</v>
      </c>
      <c r="G43" s="202">
        <f t="shared" si="11"/>
        <v>0</v>
      </c>
      <c r="H43" s="203">
        <f t="shared" si="11"/>
        <v>2905656</v>
      </c>
      <c r="I43" s="202">
        <f t="shared" si="9"/>
        <v>2905656</v>
      </c>
      <c r="J43" s="203">
        <f t="shared" ref="J43" si="12">SUM(J40:J42)</f>
        <v>0</v>
      </c>
      <c r="K43" s="202">
        <f t="shared" si="10"/>
        <v>2905656</v>
      </c>
      <c r="L43" s="72"/>
      <c r="M43" s="72"/>
      <c r="N43" s="72"/>
    </row>
    <row r="44" spans="1:14" ht="24" x14ac:dyDescent="0.25">
      <c r="A44" s="199" t="s">
        <v>187</v>
      </c>
      <c r="B44" s="193"/>
      <c r="C44" s="193"/>
      <c r="D44" s="193"/>
      <c r="E44" s="193"/>
      <c r="F44" s="193"/>
      <c r="G44" s="193"/>
      <c r="H44" s="193"/>
      <c r="I44" s="193">
        <f t="shared" si="9"/>
        <v>0</v>
      </c>
      <c r="J44" s="193"/>
      <c r="K44" s="193">
        <f t="shared" si="10"/>
        <v>0</v>
      </c>
      <c r="L44" s="72"/>
      <c r="M44" s="72"/>
      <c r="N44" s="72"/>
    </row>
    <row r="45" spans="1:14" x14ac:dyDescent="0.25">
      <c r="A45" s="204" t="s">
        <v>188</v>
      </c>
      <c r="B45" s="193"/>
      <c r="C45" s="193"/>
      <c r="D45" s="193"/>
      <c r="E45" s="193"/>
      <c r="F45" s="193"/>
      <c r="G45" s="193"/>
      <c r="H45" s="193"/>
      <c r="I45" s="193">
        <f t="shared" si="9"/>
        <v>0</v>
      </c>
      <c r="J45" s="193"/>
      <c r="K45" s="193">
        <f t="shared" si="10"/>
        <v>0</v>
      </c>
      <c r="L45" s="72"/>
      <c r="M45" s="72"/>
      <c r="N45" s="72"/>
    </row>
    <row r="46" spans="1:14" x14ac:dyDescent="0.25">
      <c r="A46" s="204" t="s">
        <v>189</v>
      </c>
      <c r="B46" s="193"/>
      <c r="C46" s="193"/>
      <c r="D46" s="193"/>
      <c r="E46" s="193"/>
      <c r="F46" s="193"/>
      <c r="G46" s="193"/>
      <c r="H46" s="193"/>
      <c r="I46" s="193">
        <f t="shared" si="9"/>
        <v>0</v>
      </c>
      <c r="J46" s="193"/>
      <c r="K46" s="193">
        <f t="shared" si="10"/>
        <v>0</v>
      </c>
      <c r="L46" s="72"/>
      <c r="M46" s="72"/>
      <c r="N46" s="72"/>
    </row>
    <row r="47" spans="1:14" x14ac:dyDescent="0.25">
      <c r="A47" s="205" t="s">
        <v>802</v>
      </c>
      <c r="B47" s="193"/>
      <c r="C47" s="193"/>
      <c r="D47" s="193"/>
      <c r="E47" s="193"/>
      <c r="F47" s="193"/>
      <c r="G47" s="193"/>
      <c r="H47" s="193"/>
      <c r="I47" s="193">
        <f t="shared" si="9"/>
        <v>0</v>
      </c>
      <c r="J47" s="193"/>
      <c r="K47" s="193">
        <f t="shared" si="10"/>
        <v>0</v>
      </c>
    </row>
    <row r="48" spans="1:14" ht="24" x14ac:dyDescent="0.25">
      <c r="A48" s="199" t="s">
        <v>190</v>
      </c>
      <c r="B48" s="202">
        <f>SUM(B45:B47)</f>
        <v>0</v>
      </c>
      <c r="C48" s="202">
        <f t="shared" ref="C48:H48" si="13">SUM(C45:C47)</f>
        <v>0</v>
      </c>
      <c r="D48" s="202">
        <f t="shared" si="13"/>
        <v>0</v>
      </c>
      <c r="E48" s="202">
        <f t="shared" si="13"/>
        <v>0</v>
      </c>
      <c r="F48" s="202">
        <f t="shared" si="13"/>
        <v>0</v>
      </c>
      <c r="G48" s="202">
        <f t="shared" si="13"/>
        <v>0</v>
      </c>
      <c r="H48" s="202">
        <f t="shared" si="13"/>
        <v>0</v>
      </c>
      <c r="I48" s="202">
        <f t="shared" si="9"/>
        <v>0</v>
      </c>
      <c r="J48" s="202">
        <f t="shared" ref="J48" si="14">SUM(J45:J47)</f>
        <v>0</v>
      </c>
      <c r="K48" s="202">
        <f t="shared" si="10"/>
        <v>0</v>
      </c>
    </row>
    <row r="49" spans="1:11" x14ac:dyDescent="0.25">
      <c r="A49" s="199"/>
      <c r="B49" s="193"/>
      <c r="C49" s="193"/>
      <c r="D49" s="193"/>
      <c r="E49" s="193"/>
      <c r="F49" s="193"/>
      <c r="G49" s="193"/>
      <c r="H49" s="193"/>
      <c r="I49" s="193"/>
      <c r="J49" s="193"/>
      <c r="K49" s="193"/>
    </row>
    <row r="50" spans="1:11" ht="24.75" thickBot="1" x14ac:dyDescent="0.3">
      <c r="A50" s="199" t="s">
        <v>497</v>
      </c>
      <c r="B50" s="206">
        <f>B37+B43+B48</f>
        <v>100000</v>
      </c>
      <c r="C50" s="206">
        <f t="shared" ref="C50:F50" si="15">C37+C43+C48</f>
        <v>0</v>
      </c>
      <c r="D50" s="206">
        <f t="shared" si="15"/>
        <v>0</v>
      </c>
      <c r="E50" s="206">
        <f t="shared" si="15"/>
        <v>0</v>
      </c>
      <c r="F50" s="206">
        <f t="shared" si="15"/>
        <v>0</v>
      </c>
      <c r="G50" s="206">
        <v>29858628</v>
      </c>
      <c r="H50" s="206">
        <v>2905656</v>
      </c>
      <c r="I50" s="206">
        <f t="shared" ref="I50:I61" si="16">SUM(B50:H50)</f>
        <v>32864284</v>
      </c>
      <c r="J50" s="206">
        <f t="shared" ref="J50" si="17">J37+J43+J48</f>
        <v>0</v>
      </c>
      <c r="K50" s="206">
        <f t="shared" ref="K50" si="18">SUM(I50:J50)</f>
        <v>32864284</v>
      </c>
    </row>
    <row r="51" spans="1:11" ht="15.75" thickTop="1" x14ac:dyDescent="0.25">
      <c r="A51" s="207"/>
      <c r="B51" s="191"/>
      <c r="C51" s="191"/>
      <c r="D51" s="191"/>
      <c r="E51" s="191"/>
      <c r="F51" s="191"/>
      <c r="G51" s="191"/>
      <c r="H51" s="193"/>
      <c r="I51" s="193">
        <f t="shared" si="16"/>
        <v>0</v>
      </c>
      <c r="J51" s="193"/>
      <c r="K51" s="191">
        <f t="shared" ref="K51:K61" si="19">SUM(I51:J51)</f>
        <v>0</v>
      </c>
    </row>
    <row r="52" spans="1:11" ht="24" x14ac:dyDescent="0.25">
      <c r="A52" s="199" t="s">
        <v>183</v>
      </c>
      <c r="B52" s="193"/>
      <c r="C52" s="193"/>
      <c r="D52" s="193"/>
      <c r="E52" s="193"/>
      <c r="F52" s="193"/>
      <c r="G52" s="193"/>
      <c r="H52" s="193"/>
      <c r="I52" s="193">
        <f t="shared" si="16"/>
        <v>0</v>
      </c>
      <c r="J52" s="193"/>
      <c r="K52" s="193">
        <f t="shared" si="19"/>
        <v>0</v>
      </c>
    </row>
    <row r="53" spans="1:11" x14ac:dyDescent="0.25">
      <c r="A53" s="200" t="s">
        <v>180</v>
      </c>
      <c r="B53" s="193"/>
      <c r="C53" s="193"/>
      <c r="D53" s="193"/>
      <c r="E53" s="193"/>
      <c r="F53" s="193"/>
      <c r="G53" s="193">
        <v>0</v>
      </c>
      <c r="H53" s="201">
        <v>1005021</v>
      </c>
      <c r="I53" s="193">
        <f t="shared" si="16"/>
        <v>1005021</v>
      </c>
      <c r="J53" s="201"/>
      <c r="K53" s="193">
        <f t="shared" si="19"/>
        <v>1005021</v>
      </c>
    </row>
    <row r="54" spans="1:11" x14ac:dyDescent="0.25">
      <c r="A54" s="200" t="s">
        <v>184</v>
      </c>
      <c r="B54" s="193"/>
      <c r="C54" s="193"/>
      <c r="D54" s="193"/>
      <c r="E54" s="193"/>
      <c r="F54" s="193"/>
      <c r="G54" s="193"/>
      <c r="H54" s="201"/>
      <c r="I54" s="193">
        <f t="shared" si="16"/>
        <v>0</v>
      </c>
      <c r="J54" s="201"/>
      <c r="K54" s="193">
        <f t="shared" si="19"/>
        <v>0</v>
      </c>
    </row>
    <row r="55" spans="1:11" ht="24" x14ac:dyDescent="0.25">
      <c r="A55" s="200" t="s">
        <v>185</v>
      </c>
      <c r="B55" s="193"/>
      <c r="C55" s="193"/>
      <c r="D55" s="193"/>
      <c r="E55" s="193"/>
      <c r="F55" s="193"/>
      <c r="G55" s="193"/>
      <c r="H55" s="193"/>
      <c r="I55" s="193">
        <f t="shared" si="16"/>
        <v>0</v>
      </c>
      <c r="J55" s="193"/>
      <c r="K55" s="193">
        <f t="shared" si="19"/>
        <v>0</v>
      </c>
    </row>
    <row r="56" spans="1:11" ht="24" x14ac:dyDescent="0.25">
      <c r="A56" s="199" t="s">
        <v>186</v>
      </c>
      <c r="B56" s="202">
        <f>SUM(B53:B55)</f>
        <v>0</v>
      </c>
      <c r="C56" s="202">
        <f t="shared" ref="C56:H56" si="20">SUM(C53:C55)</f>
        <v>0</v>
      </c>
      <c r="D56" s="202">
        <f t="shared" si="20"/>
        <v>0</v>
      </c>
      <c r="E56" s="202">
        <f t="shared" si="20"/>
        <v>0</v>
      </c>
      <c r="F56" s="202">
        <f t="shared" si="20"/>
        <v>0</v>
      </c>
      <c r="G56" s="202">
        <f t="shared" si="20"/>
        <v>0</v>
      </c>
      <c r="H56" s="203">
        <f t="shared" si="20"/>
        <v>1005021</v>
      </c>
      <c r="I56" s="202">
        <f t="shared" si="16"/>
        <v>1005021</v>
      </c>
      <c r="J56" s="203">
        <f t="shared" ref="J56" si="21">SUM(J53:J55)</f>
        <v>0</v>
      </c>
      <c r="K56" s="202">
        <f t="shared" si="19"/>
        <v>1005021</v>
      </c>
    </row>
    <row r="57" spans="1:11" ht="24" x14ac:dyDescent="0.25">
      <c r="A57" s="199" t="s">
        <v>187</v>
      </c>
      <c r="B57" s="193"/>
      <c r="C57" s="193"/>
      <c r="D57" s="193"/>
      <c r="E57" s="193"/>
      <c r="F57" s="193"/>
      <c r="G57" s="193"/>
      <c r="H57" s="193"/>
      <c r="I57" s="193">
        <f t="shared" si="16"/>
        <v>0</v>
      </c>
      <c r="J57" s="193"/>
      <c r="K57" s="193">
        <f t="shared" si="19"/>
        <v>0</v>
      </c>
    </row>
    <row r="58" spans="1:11" x14ac:dyDescent="0.25">
      <c r="A58" s="204" t="s">
        <v>188</v>
      </c>
      <c r="B58" s="193"/>
      <c r="C58" s="193"/>
      <c r="D58" s="193"/>
      <c r="E58" s="193"/>
      <c r="F58" s="193"/>
      <c r="G58" s="193"/>
      <c r="H58" s="193"/>
      <c r="I58" s="193">
        <f t="shared" si="16"/>
        <v>0</v>
      </c>
      <c r="J58" s="193"/>
      <c r="K58" s="193">
        <f t="shared" si="19"/>
        <v>0</v>
      </c>
    </row>
    <row r="59" spans="1:11" x14ac:dyDescent="0.25">
      <c r="A59" s="204" t="s">
        <v>189</v>
      </c>
      <c r="B59" s="193"/>
      <c r="C59" s="193"/>
      <c r="D59" s="193"/>
      <c r="E59" s="193"/>
      <c r="F59" s="193"/>
      <c r="G59" s="193"/>
      <c r="H59" s="193">
        <v>2905656</v>
      </c>
      <c r="I59" s="193">
        <f t="shared" si="16"/>
        <v>2905656</v>
      </c>
      <c r="J59" s="193"/>
      <c r="K59" s="193">
        <f t="shared" si="19"/>
        <v>2905656</v>
      </c>
    </row>
    <row r="60" spans="1:11" x14ac:dyDescent="0.25">
      <c r="A60" s="205" t="s">
        <v>802</v>
      </c>
      <c r="B60" s="193"/>
      <c r="C60" s="193"/>
      <c r="D60" s="193"/>
      <c r="E60" s="193"/>
      <c r="F60" s="193"/>
      <c r="G60" s="193"/>
      <c r="H60" s="193"/>
      <c r="I60" s="193">
        <f t="shared" si="16"/>
        <v>0</v>
      </c>
      <c r="J60" s="193"/>
      <c r="K60" s="193">
        <f t="shared" si="19"/>
        <v>0</v>
      </c>
    </row>
    <row r="61" spans="1:11" ht="24" x14ac:dyDescent="0.25">
      <c r="A61" s="199" t="s">
        <v>190</v>
      </c>
      <c r="B61" s="202">
        <f>SUM(B58:B60)</f>
        <v>0</v>
      </c>
      <c r="C61" s="202">
        <f t="shared" ref="C61:H61" si="22">SUM(C58:C60)</f>
        <v>0</v>
      </c>
      <c r="D61" s="202">
        <f t="shared" si="22"/>
        <v>0</v>
      </c>
      <c r="E61" s="202">
        <f t="shared" si="22"/>
        <v>0</v>
      </c>
      <c r="F61" s="202">
        <f t="shared" si="22"/>
        <v>0</v>
      </c>
      <c r="G61" s="202">
        <f t="shared" si="22"/>
        <v>0</v>
      </c>
      <c r="H61" s="202">
        <f t="shared" si="22"/>
        <v>2905656</v>
      </c>
      <c r="I61" s="202">
        <f t="shared" si="16"/>
        <v>2905656</v>
      </c>
      <c r="J61" s="202">
        <f t="shared" ref="J61" si="23">SUM(J58:J60)</f>
        <v>0</v>
      </c>
      <c r="K61" s="202">
        <f t="shared" si="19"/>
        <v>2905656</v>
      </c>
    </row>
    <row r="62" spans="1:11" x14ac:dyDescent="0.25">
      <c r="A62" s="199"/>
      <c r="B62" s="193"/>
      <c r="C62" s="193"/>
      <c r="D62" s="193"/>
      <c r="E62" s="193"/>
      <c r="F62" s="193"/>
      <c r="G62" s="193"/>
      <c r="H62" s="193"/>
      <c r="I62" s="193"/>
      <c r="J62" s="193"/>
      <c r="K62" s="193"/>
    </row>
    <row r="63" spans="1:11" ht="15.75" thickBot="1" x14ac:dyDescent="0.3">
      <c r="A63" s="199" t="s">
        <v>498</v>
      </c>
      <c r="B63" s="206">
        <f>B50+B56+B61</f>
        <v>100000</v>
      </c>
      <c r="C63" s="206">
        <f t="shared" ref="C63:F63" si="24">C50+C56+C61</f>
        <v>0</v>
      </c>
      <c r="D63" s="206">
        <f t="shared" si="24"/>
        <v>0</v>
      </c>
      <c r="E63" s="206">
        <f t="shared" si="24"/>
        <v>0</v>
      </c>
      <c r="F63" s="206">
        <f t="shared" si="24"/>
        <v>0</v>
      </c>
      <c r="G63" s="206">
        <v>29858628</v>
      </c>
      <c r="H63" s="206">
        <v>1005021</v>
      </c>
      <c r="I63" s="206">
        <f t="shared" ref="I63:I74" si="25">SUM(B63:H63)</f>
        <v>30963649</v>
      </c>
      <c r="J63" s="206">
        <f t="shared" ref="J63" si="26">J50+J56+J61</f>
        <v>0</v>
      </c>
      <c r="K63" s="206">
        <f t="shared" ref="K63" si="27">SUM(I63:J63)</f>
        <v>30963649</v>
      </c>
    </row>
    <row r="64" spans="1:11" ht="15.75" thickTop="1" x14ac:dyDescent="0.25">
      <c r="A64" s="207"/>
      <c r="B64" s="191"/>
      <c r="C64" s="191"/>
      <c r="D64" s="191"/>
      <c r="E64" s="191"/>
      <c r="F64" s="191"/>
      <c r="G64" s="191"/>
      <c r="H64" s="193"/>
      <c r="I64" s="193">
        <f t="shared" si="25"/>
        <v>0</v>
      </c>
      <c r="J64" s="193"/>
      <c r="K64" s="191">
        <f t="shared" ref="K64:K74" si="28">SUM(I64:J64)</f>
        <v>0</v>
      </c>
    </row>
    <row r="65" spans="1:11" ht="24" x14ac:dyDescent="0.25">
      <c r="A65" s="199" t="s">
        <v>183</v>
      </c>
      <c r="B65" s="193"/>
      <c r="C65" s="193"/>
      <c r="D65" s="193"/>
      <c r="E65" s="193"/>
      <c r="F65" s="193"/>
      <c r="G65" s="193"/>
      <c r="H65" s="193"/>
      <c r="I65" s="193">
        <f t="shared" si="25"/>
        <v>0</v>
      </c>
      <c r="J65" s="193"/>
      <c r="K65" s="193">
        <f t="shared" si="28"/>
        <v>0</v>
      </c>
    </row>
    <row r="66" spans="1:11" x14ac:dyDescent="0.25">
      <c r="A66" s="200" t="s">
        <v>180</v>
      </c>
      <c r="B66" s="193"/>
      <c r="C66" s="193"/>
      <c r="D66" s="193"/>
      <c r="E66" s="193"/>
      <c r="F66" s="193"/>
      <c r="G66" s="193">
        <v>0</v>
      </c>
      <c r="H66" s="201">
        <v>3835096</v>
      </c>
      <c r="I66" s="193">
        <f t="shared" si="25"/>
        <v>3835096</v>
      </c>
      <c r="J66" s="201"/>
      <c r="K66" s="193">
        <f t="shared" si="28"/>
        <v>3835096</v>
      </c>
    </row>
    <row r="67" spans="1:11" x14ac:dyDescent="0.25">
      <c r="A67" s="200" t="s">
        <v>184</v>
      </c>
      <c r="B67" s="193"/>
      <c r="C67" s="193"/>
      <c r="D67" s="193"/>
      <c r="E67" s="193"/>
      <c r="F67" s="193"/>
      <c r="G67" s="193"/>
      <c r="H67" s="201"/>
      <c r="I67" s="193">
        <f t="shared" si="25"/>
        <v>0</v>
      </c>
      <c r="J67" s="201"/>
      <c r="K67" s="193">
        <f t="shared" si="28"/>
        <v>0</v>
      </c>
    </row>
    <row r="68" spans="1:11" ht="24" x14ac:dyDescent="0.25">
      <c r="A68" s="200" t="s">
        <v>185</v>
      </c>
      <c r="B68" s="193"/>
      <c r="C68" s="193"/>
      <c r="D68" s="193"/>
      <c r="E68" s="193"/>
      <c r="F68" s="193"/>
      <c r="G68" s="193"/>
      <c r="H68" s="193"/>
      <c r="I68" s="193">
        <f t="shared" si="25"/>
        <v>0</v>
      </c>
      <c r="J68" s="193"/>
      <c r="K68" s="193">
        <f t="shared" si="28"/>
        <v>0</v>
      </c>
    </row>
    <row r="69" spans="1:11" ht="24" x14ac:dyDescent="0.25">
      <c r="A69" s="199" t="s">
        <v>186</v>
      </c>
      <c r="B69" s="202">
        <f>SUM(B66:B68)</f>
        <v>0</v>
      </c>
      <c r="C69" s="202">
        <f t="shared" ref="C69:H69" si="29">SUM(C66:C68)</f>
        <v>0</v>
      </c>
      <c r="D69" s="202">
        <f t="shared" si="29"/>
        <v>0</v>
      </c>
      <c r="E69" s="202">
        <f t="shared" si="29"/>
        <v>0</v>
      </c>
      <c r="F69" s="202">
        <f t="shared" si="29"/>
        <v>0</v>
      </c>
      <c r="G69" s="202">
        <f t="shared" si="29"/>
        <v>0</v>
      </c>
      <c r="H69" s="203">
        <f t="shared" si="29"/>
        <v>3835096</v>
      </c>
      <c r="I69" s="202">
        <f t="shared" si="25"/>
        <v>3835096</v>
      </c>
      <c r="J69" s="203">
        <f t="shared" ref="J69" si="30">SUM(J66:J68)</f>
        <v>0</v>
      </c>
      <c r="K69" s="202">
        <f t="shared" si="28"/>
        <v>3835096</v>
      </c>
    </row>
    <row r="70" spans="1:11" ht="24" x14ac:dyDescent="0.25">
      <c r="A70" s="199" t="s">
        <v>187</v>
      </c>
      <c r="B70" s="193"/>
      <c r="C70" s="193"/>
      <c r="D70" s="193"/>
      <c r="E70" s="193"/>
      <c r="F70" s="193"/>
      <c r="G70" s="193"/>
      <c r="H70" s="193"/>
      <c r="I70" s="193">
        <f t="shared" si="25"/>
        <v>0</v>
      </c>
      <c r="J70" s="193"/>
      <c r="K70" s="193">
        <f t="shared" si="28"/>
        <v>0</v>
      </c>
    </row>
    <row r="71" spans="1:11" x14ac:dyDescent="0.25">
      <c r="A71" s="204" t="s">
        <v>188</v>
      </c>
      <c r="B71" s="193"/>
      <c r="C71" s="193"/>
      <c r="D71" s="193"/>
      <c r="E71" s="193"/>
      <c r="F71" s="193"/>
      <c r="G71" s="193"/>
      <c r="H71" s="193"/>
      <c r="I71" s="193">
        <f t="shared" si="25"/>
        <v>0</v>
      </c>
      <c r="J71" s="193"/>
      <c r="K71" s="193">
        <f t="shared" si="28"/>
        <v>0</v>
      </c>
    </row>
    <row r="72" spans="1:11" x14ac:dyDescent="0.25">
      <c r="A72" s="204" t="s">
        <v>189</v>
      </c>
      <c r="B72" s="193"/>
      <c r="C72" s="193"/>
      <c r="D72" s="193"/>
      <c r="E72" s="193"/>
      <c r="F72" s="193"/>
      <c r="G72" s="193"/>
      <c r="H72" s="193">
        <v>1005021</v>
      </c>
      <c r="I72" s="193">
        <f t="shared" si="25"/>
        <v>1005021</v>
      </c>
      <c r="J72" s="193"/>
      <c r="K72" s="193">
        <f t="shared" si="28"/>
        <v>1005021</v>
      </c>
    </row>
    <row r="73" spans="1:11" x14ac:dyDescent="0.25">
      <c r="A73" s="205" t="s">
        <v>802</v>
      </c>
      <c r="B73" s="193"/>
      <c r="C73" s="193"/>
      <c r="D73" s="193"/>
      <c r="E73" s="193"/>
      <c r="F73" s="193"/>
      <c r="G73" s="193"/>
      <c r="H73" s="193"/>
      <c r="I73" s="193">
        <f t="shared" si="25"/>
        <v>0</v>
      </c>
      <c r="J73" s="193"/>
      <c r="K73" s="193">
        <f t="shared" si="28"/>
        <v>0</v>
      </c>
    </row>
    <row r="74" spans="1:11" ht="24" x14ac:dyDescent="0.25">
      <c r="A74" s="199" t="s">
        <v>190</v>
      </c>
      <c r="B74" s="202">
        <f>SUM(B71:B73)</f>
        <v>0</v>
      </c>
      <c r="C74" s="202">
        <f t="shared" ref="C74:H74" si="31">SUM(C71:C73)</f>
        <v>0</v>
      </c>
      <c r="D74" s="202">
        <f t="shared" si="31"/>
        <v>0</v>
      </c>
      <c r="E74" s="202">
        <f t="shared" si="31"/>
        <v>0</v>
      </c>
      <c r="F74" s="202">
        <f t="shared" si="31"/>
        <v>0</v>
      </c>
      <c r="G74" s="202">
        <f t="shared" si="31"/>
        <v>0</v>
      </c>
      <c r="H74" s="202">
        <f t="shared" si="31"/>
        <v>1005021</v>
      </c>
      <c r="I74" s="202">
        <f t="shared" si="25"/>
        <v>1005021</v>
      </c>
      <c r="J74" s="202">
        <f t="shared" ref="J74" si="32">SUM(J71:J73)</f>
        <v>0</v>
      </c>
      <c r="K74" s="202">
        <f t="shared" si="28"/>
        <v>1005021</v>
      </c>
    </row>
    <row r="75" spans="1:11" x14ac:dyDescent="0.25">
      <c r="A75" s="199"/>
      <c r="B75" s="193"/>
      <c r="C75" s="193"/>
      <c r="D75" s="193"/>
      <c r="E75" s="193"/>
      <c r="F75" s="193"/>
      <c r="G75" s="193"/>
      <c r="H75" s="193"/>
      <c r="I75" s="193"/>
      <c r="J75" s="193"/>
      <c r="K75" s="193"/>
    </row>
    <row r="76" spans="1:11" ht="15.75" thickBot="1" x14ac:dyDescent="0.3">
      <c r="A76" s="199" t="s">
        <v>498</v>
      </c>
      <c r="B76" s="206">
        <f>B63+B69+B74</f>
        <v>100000</v>
      </c>
      <c r="C76" s="206">
        <f t="shared" ref="C76:F76" si="33">C63+C69+C74</f>
        <v>0</v>
      </c>
      <c r="D76" s="206">
        <f t="shared" si="33"/>
        <v>0</v>
      </c>
      <c r="E76" s="206">
        <f t="shared" si="33"/>
        <v>0</v>
      </c>
      <c r="F76" s="206">
        <f t="shared" si="33"/>
        <v>0</v>
      </c>
      <c r="G76" s="206">
        <v>29858628</v>
      </c>
      <c r="H76" s="206">
        <v>3835096</v>
      </c>
      <c r="I76" s="206">
        <f t="shared" ref="I76" si="34">SUM(B76:H76)</f>
        <v>33793724</v>
      </c>
      <c r="J76" s="206">
        <f t="shared" ref="J76" si="35">J63+J69+J74</f>
        <v>0</v>
      </c>
      <c r="K76" s="206">
        <f t="shared" ref="K76" si="36">SUM(I76:J76)</f>
        <v>33793724</v>
      </c>
    </row>
    <row r="77" spans="1:11" ht="15.75" thickTop="1" x14ac:dyDescent="0.25"/>
  </sheetData>
  <pageMargins left="0.25" right="0.25" top="0.75" bottom="0.75" header="0.3" footer="0.3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739D-8E45-4732-B333-652FB8761AAB}">
  <dimension ref="A1:L229"/>
  <sheetViews>
    <sheetView topLeftCell="A180" workbookViewId="0">
      <selection activeCell="K197" sqref="K197"/>
    </sheetView>
  </sheetViews>
  <sheetFormatPr defaultRowHeight="15" x14ac:dyDescent="0.25"/>
  <cols>
    <col min="1" max="1" width="3.7109375" customWidth="1"/>
    <col min="2" max="2" width="2.28515625" customWidth="1"/>
    <col min="3" max="3" width="6.140625" customWidth="1"/>
    <col min="4" max="4" width="15.140625" customWidth="1"/>
    <col min="5" max="5" width="8.7109375" customWidth="1"/>
    <col min="6" max="6" width="9.7109375" bestFit="1" customWidth="1"/>
    <col min="7" max="7" width="9.5703125" customWidth="1"/>
    <col min="8" max="8" width="8.28515625" customWidth="1"/>
    <col min="9" max="9" width="11" customWidth="1"/>
    <col min="10" max="10" width="12.85546875" customWidth="1"/>
    <col min="11" max="11" width="16.28515625" customWidth="1"/>
  </cols>
  <sheetData>
    <row r="1" spans="1:12" x14ac:dyDescent="0.25">
      <c r="A1" s="73"/>
    </row>
    <row r="2" spans="1:12" x14ac:dyDescent="0.25">
      <c r="A2" s="73" t="s">
        <v>191</v>
      </c>
      <c r="L2" s="74"/>
    </row>
    <row r="3" spans="1:12" ht="18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2" ht="15.75" x14ac:dyDescent="0.25">
      <c r="A4" s="73"/>
      <c r="B4" s="388" t="s">
        <v>192</v>
      </c>
      <c r="C4" s="388"/>
      <c r="D4" s="78" t="s">
        <v>193</v>
      </c>
      <c r="L4" s="74"/>
    </row>
    <row r="5" spans="1:12" x14ac:dyDescent="0.25">
      <c r="A5" s="73"/>
      <c r="L5" s="74"/>
    </row>
    <row r="6" spans="1:12" x14ac:dyDescent="0.25">
      <c r="A6" s="73"/>
      <c r="C6" s="79" t="s">
        <v>194</v>
      </c>
      <c r="D6" s="80" t="s">
        <v>195</v>
      </c>
      <c r="E6" s="80"/>
      <c r="F6" s="81"/>
      <c r="L6" s="74"/>
    </row>
    <row r="7" spans="1:12" x14ac:dyDescent="0.25">
      <c r="A7" s="73"/>
      <c r="C7" s="79"/>
      <c r="D7" s="80"/>
      <c r="E7" s="80"/>
      <c r="F7" s="81"/>
      <c r="L7" s="74"/>
    </row>
    <row r="8" spans="1:12" x14ac:dyDescent="0.25">
      <c r="A8" s="82"/>
      <c r="B8" s="83"/>
      <c r="C8" s="84">
        <v>1</v>
      </c>
      <c r="D8" s="85" t="s">
        <v>196</v>
      </c>
      <c r="E8" s="86"/>
      <c r="L8" s="74"/>
    </row>
    <row r="9" spans="1:12" x14ac:dyDescent="0.25">
      <c r="A9" s="73">
        <v>3</v>
      </c>
      <c r="D9" s="73" t="s">
        <v>197</v>
      </c>
      <c r="L9" s="74"/>
    </row>
    <row r="10" spans="1:12" x14ac:dyDescent="0.25">
      <c r="A10" s="73"/>
      <c r="C10" s="389" t="s">
        <v>198</v>
      </c>
      <c r="D10" s="389" t="s">
        <v>199</v>
      </c>
      <c r="E10" s="389"/>
      <c r="F10" s="389" t="s">
        <v>200</v>
      </c>
      <c r="G10" s="389" t="s">
        <v>201</v>
      </c>
      <c r="H10" s="389"/>
      <c r="I10" s="87" t="s">
        <v>202</v>
      </c>
      <c r="J10" s="87" t="s">
        <v>203</v>
      </c>
      <c r="K10" s="87" t="s">
        <v>202</v>
      </c>
      <c r="L10" s="74"/>
    </row>
    <row r="11" spans="1:12" x14ac:dyDescent="0.25">
      <c r="A11" s="73"/>
      <c r="C11" s="389"/>
      <c r="D11" s="389"/>
      <c r="E11" s="389"/>
      <c r="F11" s="389"/>
      <c r="G11" s="389"/>
      <c r="H11" s="389"/>
      <c r="I11" s="88" t="s">
        <v>204</v>
      </c>
      <c r="J11" s="88" t="s">
        <v>205</v>
      </c>
      <c r="K11" s="88" t="s">
        <v>206</v>
      </c>
      <c r="L11" s="74"/>
    </row>
    <row r="12" spans="1:12" x14ac:dyDescent="0.25">
      <c r="A12" s="73"/>
      <c r="C12" s="89">
        <v>1</v>
      </c>
      <c r="D12" s="390" t="s">
        <v>207</v>
      </c>
      <c r="E12" s="391"/>
      <c r="F12" s="89" t="s">
        <v>208</v>
      </c>
      <c r="G12" s="392">
        <v>100803822</v>
      </c>
      <c r="H12" s="393"/>
      <c r="I12" s="90">
        <v>8107432.8200000003</v>
      </c>
      <c r="J12" s="91">
        <v>1</v>
      </c>
      <c r="K12" s="92">
        <f>I12*J12</f>
        <v>8107432.8200000003</v>
      </c>
      <c r="L12" s="74"/>
    </row>
    <row r="13" spans="1:12" x14ac:dyDescent="0.25">
      <c r="A13" s="73"/>
      <c r="C13" s="89">
        <v>2</v>
      </c>
      <c r="D13" s="93" t="s">
        <v>209</v>
      </c>
      <c r="E13" s="94"/>
      <c r="F13" s="95" t="s">
        <v>208</v>
      </c>
      <c r="G13" s="394">
        <v>20398635301</v>
      </c>
      <c r="H13" s="395"/>
      <c r="I13" s="90">
        <v>2434719</v>
      </c>
      <c r="J13" s="91">
        <v>1</v>
      </c>
      <c r="K13" s="92">
        <f>I13*J13</f>
        <v>2434719</v>
      </c>
      <c r="L13" s="74"/>
    </row>
    <row r="14" spans="1:12" x14ac:dyDescent="0.25">
      <c r="A14" s="73"/>
      <c r="C14" s="89">
        <v>3</v>
      </c>
      <c r="D14" s="93" t="s">
        <v>207</v>
      </c>
      <c r="E14" s="94"/>
      <c r="F14" s="95" t="s">
        <v>210</v>
      </c>
      <c r="G14" s="396" t="s">
        <v>211</v>
      </c>
      <c r="H14" s="395"/>
      <c r="I14" s="90">
        <v>175.63</v>
      </c>
      <c r="J14" s="91">
        <v>95</v>
      </c>
      <c r="K14" s="92">
        <f>I14*J14</f>
        <v>16684.849999999999</v>
      </c>
      <c r="L14" s="74"/>
    </row>
    <row r="15" spans="1:12" x14ac:dyDescent="0.25">
      <c r="A15" s="73"/>
      <c r="C15" s="89">
        <v>4</v>
      </c>
      <c r="D15" s="390" t="s">
        <v>207</v>
      </c>
      <c r="E15" s="397"/>
      <c r="F15" s="95" t="s">
        <v>212</v>
      </c>
      <c r="G15" s="96">
        <v>1803822</v>
      </c>
      <c r="H15" s="97"/>
      <c r="I15" s="90">
        <v>62666.82</v>
      </c>
      <c r="J15" s="91">
        <v>103.7</v>
      </c>
      <c r="K15" s="92">
        <f>I15*J15</f>
        <v>6498549.2340000002</v>
      </c>
      <c r="L15" s="74"/>
    </row>
    <row r="16" spans="1:12" x14ac:dyDescent="0.25">
      <c r="A16" s="73"/>
      <c r="C16" s="89"/>
      <c r="D16" s="384" t="s">
        <v>181</v>
      </c>
      <c r="E16" s="385"/>
      <c r="G16" s="386"/>
      <c r="H16" s="387"/>
      <c r="I16" s="91"/>
      <c r="J16" s="91"/>
      <c r="K16" s="92"/>
      <c r="L16" s="74"/>
    </row>
    <row r="17" spans="1:12" x14ac:dyDescent="0.25">
      <c r="A17" s="98"/>
      <c r="B17" s="75"/>
      <c r="C17" s="99"/>
      <c r="D17" s="399" t="s">
        <v>181</v>
      </c>
      <c r="E17" s="400"/>
      <c r="F17" s="400"/>
      <c r="G17" s="400"/>
      <c r="H17" s="400"/>
      <c r="I17" s="400"/>
      <c r="J17" s="401"/>
      <c r="K17" s="100">
        <f>SUM(K12:K16)</f>
        <v>17057385.903999999</v>
      </c>
      <c r="L17" s="101"/>
    </row>
    <row r="18" spans="1:12" x14ac:dyDescent="0.25">
      <c r="A18" s="73">
        <v>4</v>
      </c>
      <c r="C18" s="102"/>
      <c r="D18" s="82" t="s">
        <v>213</v>
      </c>
      <c r="E18" s="102"/>
      <c r="F18" s="102"/>
      <c r="G18" s="102"/>
      <c r="H18" s="102"/>
      <c r="I18" s="102"/>
      <c r="J18" s="102"/>
      <c r="L18" s="74"/>
    </row>
    <row r="19" spans="1:12" x14ac:dyDescent="0.25">
      <c r="A19" s="73"/>
      <c r="C19" s="389" t="s">
        <v>198</v>
      </c>
      <c r="D19" s="402" t="s">
        <v>214</v>
      </c>
      <c r="E19" s="403"/>
      <c r="F19" s="403"/>
      <c r="G19" s="403"/>
      <c r="H19" s="404"/>
      <c r="I19" s="87" t="s">
        <v>202</v>
      </c>
      <c r="J19" s="87" t="s">
        <v>203</v>
      </c>
      <c r="K19" s="87" t="s">
        <v>202</v>
      </c>
      <c r="L19" s="74"/>
    </row>
    <row r="20" spans="1:12" x14ac:dyDescent="0.25">
      <c r="A20" s="73"/>
      <c r="C20" s="389"/>
      <c r="D20" s="405"/>
      <c r="E20" s="406"/>
      <c r="F20" s="406"/>
      <c r="G20" s="406"/>
      <c r="H20" s="407"/>
      <c r="I20" s="88" t="s">
        <v>204</v>
      </c>
      <c r="J20" s="88" t="s">
        <v>205</v>
      </c>
      <c r="K20" s="88" t="s">
        <v>206</v>
      </c>
      <c r="L20" s="74"/>
    </row>
    <row r="21" spans="1:12" x14ac:dyDescent="0.25">
      <c r="A21" s="73"/>
      <c r="C21" s="89"/>
      <c r="D21" s="408" t="s">
        <v>215</v>
      </c>
      <c r="E21" s="409"/>
      <c r="F21" s="409"/>
      <c r="G21" s="409"/>
      <c r="H21" s="391"/>
      <c r="I21" s="103">
        <v>322182.84999999998</v>
      </c>
      <c r="J21" s="104">
        <v>1</v>
      </c>
      <c r="K21" s="105">
        <f>I21*J21</f>
        <v>322182.84999999998</v>
      </c>
      <c r="L21" s="74"/>
    </row>
    <row r="22" spans="1:12" x14ac:dyDescent="0.25">
      <c r="A22" s="73"/>
      <c r="C22" s="89"/>
      <c r="D22" s="408" t="s">
        <v>216</v>
      </c>
      <c r="E22" s="409"/>
      <c r="F22" s="409"/>
      <c r="G22" s="409"/>
      <c r="H22" s="391"/>
      <c r="I22" s="89"/>
      <c r="J22" s="89">
        <v>0</v>
      </c>
      <c r="K22" s="89"/>
      <c r="L22" s="74"/>
    </row>
    <row r="23" spans="1:12" x14ac:dyDescent="0.25">
      <c r="A23" s="73"/>
      <c r="C23" s="89"/>
      <c r="D23" s="408" t="s">
        <v>217</v>
      </c>
      <c r="E23" s="409"/>
      <c r="F23" s="409"/>
      <c r="G23" s="409"/>
      <c r="H23" s="391"/>
      <c r="I23" s="89"/>
      <c r="J23" s="89">
        <v>0</v>
      </c>
      <c r="K23" s="89"/>
      <c r="L23" s="74"/>
    </row>
    <row r="24" spans="1:12" x14ac:dyDescent="0.25">
      <c r="A24" s="73"/>
      <c r="C24" s="89"/>
      <c r="D24" s="408"/>
      <c r="E24" s="409"/>
      <c r="F24" s="409"/>
      <c r="G24" s="409"/>
      <c r="H24" s="391"/>
      <c r="I24" s="89"/>
      <c r="J24" s="89"/>
      <c r="K24" s="89"/>
      <c r="L24" s="74"/>
    </row>
    <row r="25" spans="1:12" x14ac:dyDescent="0.25">
      <c r="A25" s="73"/>
      <c r="C25" s="99"/>
      <c r="D25" s="410" t="s">
        <v>181</v>
      </c>
      <c r="E25" s="400"/>
      <c r="F25" s="400"/>
      <c r="G25" s="400"/>
      <c r="H25" s="400"/>
      <c r="I25" s="400"/>
      <c r="J25" s="401"/>
      <c r="K25" s="106">
        <f>K21</f>
        <v>322182.84999999998</v>
      </c>
      <c r="L25" s="74"/>
    </row>
    <row r="26" spans="1:12" x14ac:dyDescent="0.25">
      <c r="A26" s="73"/>
      <c r="L26" s="74"/>
    </row>
    <row r="27" spans="1:12" x14ac:dyDescent="0.25">
      <c r="A27" s="73"/>
      <c r="L27" s="74"/>
    </row>
    <row r="28" spans="1:12" x14ac:dyDescent="0.25">
      <c r="A28" s="73">
        <v>5</v>
      </c>
      <c r="C28" s="84">
        <v>2</v>
      </c>
      <c r="D28" s="85" t="s">
        <v>218</v>
      </c>
      <c r="E28" s="86"/>
      <c r="L28" s="74"/>
    </row>
    <row r="29" spans="1:12" x14ac:dyDescent="0.25">
      <c r="A29" s="73"/>
      <c r="E29" t="s">
        <v>219</v>
      </c>
      <c r="L29" s="74"/>
    </row>
    <row r="30" spans="1:12" x14ac:dyDescent="0.25">
      <c r="A30" s="73"/>
      <c r="L30" s="74"/>
    </row>
    <row r="31" spans="1:12" x14ac:dyDescent="0.25">
      <c r="A31" s="73">
        <v>6</v>
      </c>
      <c r="C31" s="84">
        <v>3</v>
      </c>
      <c r="D31" s="85" t="s">
        <v>220</v>
      </c>
      <c r="E31" s="86"/>
      <c r="L31" s="74"/>
    </row>
    <row r="32" spans="1:12" x14ac:dyDescent="0.25">
      <c r="A32" s="73"/>
      <c r="C32" s="107"/>
      <c r="D32" s="108"/>
      <c r="E32" s="86"/>
      <c r="L32" s="74"/>
    </row>
    <row r="33" spans="1:12" x14ac:dyDescent="0.25">
      <c r="A33" s="73">
        <v>7</v>
      </c>
      <c r="C33" s="107" t="s">
        <v>221</v>
      </c>
      <c r="D33" s="109" t="s">
        <v>222</v>
      </c>
      <c r="J33" s="110">
        <f>performanca!B18</f>
        <v>6134613</v>
      </c>
      <c r="L33" s="74"/>
    </row>
    <row r="34" spans="1:12" x14ac:dyDescent="0.25">
      <c r="A34" s="73"/>
      <c r="D34" s="411" t="s">
        <v>223</v>
      </c>
      <c r="E34" s="411"/>
      <c r="G34" s="73" t="s">
        <v>198</v>
      </c>
      <c r="I34" s="73" t="s">
        <v>224</v>
      </c>
      <c r="J34" s="111"/>
      <c r="L34" s="74"/>
    </row>
    <row r="35" spans="1:12" x14ac:dyDescent="0.25">
      <c r="A35" s="73"/>
      <c r="D35" s="411" t="s">
        <v>225</v>
      </c>
      <c r="E35" s="411"/>
      <c r="G35" s="73" t="s">
        <v>198</v>
      </c>
      <c r="H35" s="96"/>
      <c r="I35" s="73" t="s">
        <v>224</v>
      </c>
      <c r="J35" s="96"/>
      <c r="L35" s="74"/>
    </row>
    <row r="36" spans="1:12" x14ac:dyDescent="0.25">
      <c r="A36" s="73"/>
      <c r="D36" t="s">
        <v>226</v>
      </c>
      <c r="G36" s="73" t="s">
        <v>198</v>
      </c>
      <c r="H36" s="96"/>
      <c r="I36" s="73" t="s">
        <v>224</v>
      </c>
      <c r="J36" s="112"/>
      <c r="L36" s="74"/>
    </row>
    <row r="37" spans="1:12" x14ac:dyDescent="0.25">
      <c r="A37" s="73"/>
      <c r="D37" t="s">
        <v>227</v>
      </c>
      <c r="G37" s="73" t="s">
        <v>198</v>
      </c>
      <c r="H37" s="96"/>
      <c r="I37" s="73" t="s">
        <v>224</v>
      </c>
      <c r="J37" s="96">
        <v>0</v>
      </c>
      <c r="L37" s="74"/>
    </row>
    <row r="38" spans="1:12" x14ac:dyDescent="0.25">
      <c r="A38" s="73"/>
      <c r="D38" t="s">
        <v>228</v>
      </c>
      <c r="G38" s="73" t="s">
        <v>198</v>
      </c>
      <c r="H38" s="96"/>
      <c r="I38" s="73" t="s">
        <v>224</v>
      </c>
      <c r="J38" s="112">
        <v>0</v>
      </c>
      <c r="L38" s="74"/>
    </row>
    <row r="39" spans="1:12" x14ac:dyDescent="0.25">
      <c r="A39" s="73"/>
      <c r="D39" t="s">
        <v>229</v>
      </c>
      <c r="G39" s="73" t="s">
        <v>198</v>
      </c>
      <c r="H39" s="96"/>
      <c r="I39" s="73" t="s">
        <v>224</v>
      </c>
      <c r="J39" s="112">
        <v>0</v>
      </c>
      <c r="L39" s="74"/>
    </row>
    <row r="40" spans="1:12" x14ac:dyDescent="0.25">
      <c r="A40" s="73"/>
      <c r="D40" s="411" t="s">
        <v>230</v>
      </c>
      <c r="E40" s="411"/>
      <c r="G40" s="73" t="s">
        <v>198</v>
      </c>
      <c r="H40" s="96"/>
      <c r="I40" s="73" t="s">
        <v>224</v>
      </c>
      <c r="J40" s="96"/>
      <c r="L40" s="74"/>
    </row>
    <row r="41" spans="1:12" x14ac:dyDescent="0.25">
      <c r="A41" s="73"/>
      <c r="D41" t="s">
        <v>231</v>
      </c>
      <c r="G41" s="73" t="s">
        <v>198</v>
      </c>
      <c r="H41" s="96"/>
      <c r="I41" s="73" t="s">
        <v>224</v>
      </c>
      <c r="J41" s="96"/>
      <c r="L41" s="74"/>
    </row>
    <row r="42" spans="1:12" x14ac:dyDescent="0.25">
      <c r="A42" s="73"/>
      <c r="D42" t="s">
        <v>232</v>
      </c>
      <c r="G42" s="73" t="s">
        <v>198</v>
      </c>
      <c r="H42" s="96"/>
      <c r="I42" s="73" t="s">
        <v>224</v>
      </c>
      <c r="J42" s="96"/>
      <c r="L42" s="74"/>
    </row>
    <row r="43" spans="1:12" x14ac:dyDescent="0.25">
      <c r="A43" s="73"/>
      <c r="L43" s="74"/>
    </row>
    <row r="44" spans="1:12" x14ac:dyDescent="0.25">
      <c r="A44" s="73">
        <v>8</v>
      </c>
      <c r="C44" s="107" t="s">
        <v>221</v>
      </c>
      <c r="D44" s="109" t="s">
        <v>233</v>
      </c>
      <c r="L44" s="74"/>
    </row>
    <row r="45" spans="1:12" x14ac:dyDescent="0.25">
      <c r="A45" s="73"/>
      <c r="L45" s="113"/>
    </row>
    <row r="46" spans="1:12" x14ac:dyDescent="0.25">
      <c r="A46" s="73">
        <v>9</v>
      </c>
      <c r="C46" s="107" t="s">
        <v>221</v>
      </c>
      <c r="D46" s="109" t="s">
        <v>234</v>
      </c>
      <c r="F46" s="398"/>
      <c r="G46" s="398"/>
      <c r="L46" s="74"/>
    </row>
    <row r="47" spans="1:12" x14ac:dyDescent="0.25">
      <c r="A47" s="73"/>
      <c r="E47" t="s">
        <v>235</v>
      </c>
      <c r="I47" s="73" t="s">
        <v>224</v>
      </c>
      <c r="J47" s="210">
        <v>105111</v>
      </c>
      <c r="L47" s="74"/>
    </row>
    <row r="48" spans="1:12" x14ac:dyDescent="0.25">
      <c r="A48" s="73"/>
      <c r="E48" t="s">
        <v>236</v>
      </c>
      <c r="I48" s="73" t="s">
        <v>224</v>
      </c>
      <c r="J48" s="211">
        <v>676782</v>
      </c>
      <c r="L48" s="74"/>
    </row>
    <row r="49" spans="1:12" x14ac:dyDescent="0.25">
      <c r="A49" s="82"/>
      <c r="B49" s="83"/>
      <c r="C49" s="83"/>
      <c r="D49" s="83"/>
      <c r="E49" s="83" t="s">
        <v>237</v>
      </c>
      <c r="F49" s="83"/>
      <c r="G49" s="83"/>
      <c r="H49" s="83"/>
      <c r="I49" s="73" t="s">
        <v>224</v>
      </c>
      <c r="J49" s="112">
        <f>J47-J48</f>
        <v>-571671</v>
      </c>
      <c r="K49" s="114"/>
      <c r="L49" s="174"/>
    </row>
    <row r="50" spans="1:12" x14ac:dyDescent="0.25">
      <c r="A50" s="82"/>
      <c r="B50" s="83"/>
      <c r="C50" s="83"/>
      <c r="D50" s="83"/>
      <c r="E50" s="83" t="s">
        <v>238</v>
      </c>
      <c r="F50" s="83"/>
      <c r="G50" s="83"/>
      <c r="H50" s="83"/>
      <c r="I50" s="73" t="s">
        <v>224</v>
      </c>
      <c r="J50" s="96">
        <v>0</v>
      </c>
      <c r="K50" s="83"/>
      <c r="L50" s="113"/>
    </row>
    <row r="51" spans="1:12" ht="15.75" x14ac:dyDescent="0.25">
      <c r="A51" s="82"/>
      <c r="B51" s="83"/>
      <c r="C51" s="83"/>
      <c r="D51" s="83"/>
      <c r="E51" s="83" t="s">
        <v>239</v>
      </c>
      <c r="F51" s="115"/>
      <c r="G51" s="115"/>
      <c r="H51" s="115"/>
      <c r="I51" s="73" t="s">
        <v>224</v>
      </c>
      <c r="J51" s="209">
        <v>198029</v>
      </c>
      <c r="K51" s="83"/>
      <c r="L51" s="113"/>
    </row>
    <row r="52" spans="1:12" ht="15.75" x14ac:dyDescent="0.25">
      <c r="A52" s="82">
        <v>10</v>
      </c>
      <c r="B52" s="83"/>
      <c r="C52" s="107" t="s">
        <v>221</v>
      </c>
      <c r="D52" s="109" t="s">
        <v>240</v>
      </c>
      <c r="E52" s="115"/>
      <c r="F52" s="115"/>
      <c r="G52" s="115"/>
      <c r="H52" s="115"/>
      <c r="I52" s="115"/>
      <c r="J52" s="115"/>
      <c r="K52" s="83"/>
      <c r="L52" s="113"/>
    </row>
    <row r="53" spans="1:12" x14ac:dyDescent="0.25">
      <c r="A53" s="82"/>
      <c r="B53" s="83"/>
      <c r="C53" s="83"/>
      <c r="D53" s="83"/>
      <c r="E53" s="83" t="s">
        <v>241</v>
      </c>
      <c r="F53" s="83"/>
      <c r="G53" s="83"/>
      <c r="H53" s="83"/>
      <c r="I53" s="73" t="s">
        <v>224</v>
      </c>
      <c r="K53" s="83"/>
      <c r="L53" s="113"/>
    </row>
    <row r="54" spans="1:12" x14ac:dyDescent="0.25">
      <c r="A54" s="82"/>
      <c r="B54" s="83"/>
      <c r="C54" s="83"/>
      <c r="D54" s="83"/>
      <c r="E54" s="83" t="s">
        <v>242</v>
      </c>
      <c r="F54" s="83"/>
      <c r="G54" s="83"/>
      <c r="H54" s="83"/>
      <c r="I54" s="73" t="s">
        <v>224</v>
      </c>
      <c r="J54" s="96">
        <v>0</v>
      </c>
      <c r="K54" s="83"/>
      <c r="L54" s="113"/>
    </row>
    <row r="55" spans="1:12" x14ac:dyDescent="0.25">
      <c r="A55" s="82"/>
      <c r="B55" s="83"/>
      <c r="C55" s="83"/>
      <c r="D55" s="83"/>
      <c r="E55" s="116" t="s">
        <v>243</v>
      </c>
      <c r="F55" s="83"/>
      <c r="G55" s="83"/>
      <c r="H55" s="83"/>
      <c r="I55" s="73" t="s">
        <v>224</v>
      </c>
      <c r="J55" s="96">
        <v>0</v>
      </c>
      <c r="K55" s="83"/>
      <c r="L55" s="113"/>
    </row>
    <row r="56" spans="1:12" x14ac:dyDescent="0.25">
      <c r="A56" s="82"/>
      <c r="B56" s="83"/>
      <c r="C56" s="83"/>
      <c r="D56" s="83"/>
      <c r="E56" s="83" t="s">
        <v>244</v>
      </c>
      <c r="F56" s="83"/>
      <c r="G56" s="83"/>
      <c r="H56" s="83"/>
      <c r="I56" s="73" t="s">
        <v>224</v>
      </c>
      <c r="J56" s="96">
        <v>0</v>
      </c>
      <c r="K56" s="83"/>
      <c r="L56" s="113"/>
    </row>
    <row r="57" spans="1:12" x14ac:dyDescent="0.25">
      <c r="A57" s="82"/>
      <c r="B57" s="83"/>
      <c r="C57" s="83"/>
      <c r="D57" s="117"/>
      <c r="E57" s="117"/>
      <c r="F57" s="117"/>
      <c r="G57" s="117"/>
      <c r="H57" s="117"/>
      <c r="I57" s="82"/>
      <c r="J57" s="117"/>
      <c r="K57" s="83"/>
      <c r="L57" s="113"/>
    </row>
    <row r="58" spans="1:12" x14ac:dyDescent="0.25">
      <c r="A58" s="82"/>
      <c r="B58" s="83"/>
      <c r="C58" s="83"/>
      <c r="D58" s="117"/>
      <c r="E58" s="117"/>
      <c r="F58" s="117"/>
      <c r="G58" s="117"/>
      <c r="H58" s="117"/>
      <c r="I58" s="82"/>
      <c r="J58" s="117"/>
      <c r="K58" s="83"/>
      <c r="L58" s="113"/>
    </row>
    <row r="59" spans="1:12" x14ac:dyDescent="0.25">
      <c r="A59" s="107">
        <v>11</v>
      </c>
      <c r="B59" s="118"/>
      <c r="C59" s="107" t="s">
        <v>221</v>
      </c>
      <c r="D59" s="109" t="s">
        <v>245</v>
      </c>
      <c r="E59" s="80"/>
      <c r="F59" s="81"/>
      <c r="I59" s="119">
        <f>performanca!B42</f>
        <v>4160537</v>
      </c>
      <c r="J59" s="120"/>
      <c r="K59" s="83"/>
      <c r="L59" s="113"/>
    </row>
    <row r="60" spans="1:12" x14ac:dyDescent="0.25">
      <c r="A60" s="82"/>
      <c r="B60" s="83"/>
      <c r="D60" s="109"/>
      <c r="E60" s="86"/>
      <c r="I60" s="73"/>
      <c r="K60" s="83"/>
      <c r="L60" s="113"/>
    </row>
    <row r="61" spans="1:12" x14ac:dyDescent="0.25">
      <c r="A61" s="73">
        <v>12</v>
      </c>
      <c r="C61" s="107" t="s">
        <v>221</v>
      </c>
      <c r="D61" s="109"/>
      <c r="I61" s="73" t="s">
        <v>246</v>
      </c>
      <c r="K61" s="83"/>
      <c r="L61" s="113"/>
    </row>
    <row r="62" spans="1:12" x14ac:dyDescent="0.25">
      <c r="A62" s="73"/>
      <c r="D62" s="75"/>
      <c r="E62" s="75"/>
      <c r="F62" s="75"/>
      <c r="G62" s="75"/>
      <c r="I62" s="73"/>
      <c r="J62" s="73"/>
      <c r="K62" s="83"/>
      <c r="L62" s="113"/>
    </row>
    <row r="63" spans="1:12" x14ac:dyDescent="0.25">
      <c r="A63" s="73">
        <v>13</v>
      </c>
      <c r="C63" s="107" t="s">
        <v>221</v>
      </c>
      <c r="D63" s="75"/>
      <c r="E63" s="75"/>
      <c r="F63" s="75"/>
      <c r="G63" s="75"/>
      <c r="I63" s="73" t="s">
        <v>246</v>
      </c>
      <c r="J63" s="73"/>
      <c r="K63" s="83"/>
      <c r="L63" s="113"/>
    </row>
    <row r="64" spans="1:12" x14ac:dyDescent="0.25">
      <c r="A64" s="73"/>
      <c r="I64" s="73"/>
      <c r="K64" s="83"/>
      <c r="L64" s="113"/>
    </row>
    <row r="65" spans="1:12" ht="15.75" x14ac:dyDescent="0.25">
      <c r="A65" s="73">
        <v>14</v>
      </c>
      <c r="C65" s="79">
        <v>4</v>
      </c>
      <c r="D65" s="121" t="s">
        <v>247</v>
      </c>
      <c r="I65" s="122">
        <f>I67</f>
        <v>3358579</v>
      </c>
      <c r="K65" s="83"/>
      <c r="L65" s="113"/>
    </row>
    <row r="66" spans="1:12" x14ac:dyDescent="0.25">
      <c r="A66" s="73"/>
      <c r="I66" s="123"/>
      <c r="K66" s="83"/>
      <c r="L66" s="113"/>
    </row>
    <row r="67" spans="1:12" x14ac:dyDescent="0.25">
      <c r="A67" s="73">
        <v>15</v>
      </c>
      <c r="C67" s="83" t="s">
        <v>221</v>
      </c>
      <c r="D67" s="124" t="s">
        <v>248</v>
      </c>
      <c r="I67" s="125">
        <f>performanca!B24</f>
        <v>3358579</v>
      </c>
      <c r="K67" s="83"/>
      <c r="L67" s="113"/>
    </row>
    <row r="68" spans="1:12" x14ac:dyDescent="0.25">
      <c r="A68" s="73"/>
      <c r="C68" s="83"/>
      <c r="D68" s="124"/>
      <c r="I68" s="73"/>
      <c r="J68" s="102"/>
      <c r="K68" s="83"/>
      <c r="L68" s="113"/>
    </row>
    <row r="69" spans="1:12" x14ac:dyDescent="0.25">
      <c r="A69" s="73">
        <v>16</v>
      </c>
      <c r="B69" s="75"/>
      <c r="C69" s="83" t="s">
        <v>221</v>
      </c>
      <c r="D69" s="124" t="s">
        <v>249</v>
      </c>
      <c r="E69" s="75"/>
      <c r="F69" s="75"/>
      <c r="G69" s="75"/>
      <c r="I69" s="73" t="s">
        <v>246</v>
      </c>
      <c r="J69" s="75"/>
      <c r="K69" s="83"/>
      <c r="L69" s="113"/>
    </row>
    <row r="70" spans="1:12" x14ac:dyDescent="0.25">
      <c r="A70" s="73"/>
      <c r="C70" s="83"/>
      <c r="D70" s="124"/>
      <c r="E70" s="102"/>
      <c r="F70" s="102"/>
      <c r="G70" s="102"/>
      <c r="I70" s="73"/>
      <c r="J70" s="102"/>
      <c r="K70" s="83"/>
      <c r="L70" s="113"/>
    </row>
    <row r="71" spans="1:12" x14ac:dyDescent="0.25">
      <c r="A71" s="98">
        <v>17</v>
      </c>
      <c r="C71" s="86" t="s">
        <v>221</v>
      </c>
      <c r="D71" s="109" t="s">
        <v>250</v>
      </c>
      <c r="E71" s="102"/>
      <c r="F71" s="102"/>
      <c r="G71" s="102"/>
      <c r="I71" s="73" t="s">
        <v>246</v>
      </c>
      <c r="J71" s="102"/>
      <c r="K71" s="83"/>
      <c r="L71" s="113"/>
    </row>
    <row r="72" spans="1:12" x14ac:dyDescent="0.25">
      <c r="A72" s="73"/>
      <c r="C72" s="83"/>
      <c r="D72" s="124"/>
      <c r="E72" s="75"/>
      <c r="F72" s="75"/>
      <c r="G72" s="75"/>
      <c r="I72" s="73"/>
      <c r="J72" s="73"/>
      <c r="K72" s="83"/>
      <c r="L72" s="113"/>
    </row>
    <row r="73" spans="1:12" x14ac:dyDescent="0.25">
      <c r="A73" s="73">
        <v>18</v>
      </c>
      <c r="C73" s="83" t="s">
        <v>221</v>
      </c>
      <c r="D73" s="124" t="s">
        <v>24</v>
      </c>
      <c r="E73" s="75"/>
      <c r="F73" s="75"/>
      <c r="G73" s="75"/>
      <c r="I73" s="73" t="s">
        <v>246</v>
      </c>
      <c r="J73" s="73"/>
      <c r="K73" s="83"/>
      <c r="L73" s="113"/>
    </row>
    <row r="74" spans="1:12" x14ac:dyDescent="0.25">
      <c r="A74" s="73"/>
      <c r="C74" s="83"/>
      <c r="D74" s="124"/>
      <c r="I74" s="73"/>
      <c r="K74" s="83"/>
      <c r="L74" s="113"/>
    </row>
    <row r="75" spans="1:12" x14ac:dyDescent="0.25">
      <c r="A75" s="73">
        <v>19</v>
      </c>
      <c r="C75" s="83" t="s">
        <v>221</v>
      </c>
      <c r="D75" s="126" t="s">
        <v>251</v>
      </c>
      <c r="I75" s="73" t="s">
        <v>246</v>
      </c>
      <c r="K75" s="83"/>
      <c r="L75" s="113"/>
    </row>
    <row r="76" spans="1:12" x14ac:dyDescent="0.25">
      <c r="A76" s="73"/>
      <c r="C76" s="83"/>
      <c r="D76" s="124"/>
      <c r="I76" s="73"/>
      <c r="K76" s="83"/>
      <c r="L76" s="113"/>
    </row>
    <row r="77" spans="1:12" x14ac:dyDescent="0.25">
      <c r="A77" s="73">
        <v>20</v>
      </c>
      <c r="C77" s="86" t="s">
        <v>221</v>
      </c>
      <c r="D77" s="109" t="s">
        <v>252</v>
      </c>
      <c r="I77" s="73" t="s">
        <v>246</v>
      </c>
      <c r="K77" s="83"/>
      <c r="L77" s="113"/>
    </row>
    <row r="78" spans="1:12" x14ac:dyDescent="0.25">
      <c r="A78" s="73"/>
      <c r="C78" s="83"/>
      <c r="D78" s="124"/>
      <c r="E78" s="75"/>
      <c r="F78" s="75"/>
      <c r="G78" s="75"/>
      <c r="I78" s="73"/>
      <c r="J78" s="75"/>
      <c r="K78" s="83"/>
      <c r="L78" s="113"/>
    </row>
    <row r="79" spans="1:12" x14ac:dyDescent="0.25">
      <c r="A79" s="73">
        <v>21</v>
      </c>
      <c r="C79" s="86" t="s">
        <v>221</v>
      </c>
      <c r="D79" s="109"/>
      <c r="I79" s="73" t="s">
        <v>246</v>
      </c>
      <c r="K79" s="83"/>
      <c r="L79" s="113"/>
    </row>
    <row r="80" spans="1:12" x14ac:dyDescent="0.25">
      <c r="A80" s="73"/>
      <c r="C80" s="107"/>
      <c r="D80" s="108"/>
      <c r="E80" s="86"/>
      <c r="I80" s="73"/>
      <c r="K80" s="83"/>
      <c r="L80" s="113"/>
    </row>
    <row r="81" spans="1:12" x14ac:dyDescent="0.25">
      <c r="A81" s="73">
        <v>22</v>
      </c>
      <c r="C81" s="79">
        <v>5</v>
      </c>
      <c r="D81" s="121" t="s">
        <v>253</v>
      </c>
      <c r="E81" s="86"/>
      <c r="I81" s="73" t="s">
        <v>246</v>
      </c>
      <c r="K81" s="83"/>
      <c r="L81" s="113"/>
    </row>
    <row r="82" spans="1:12" x14ac:dyDescent="0.25">
      <c r="A82" s="73"/>
      <c r="I82" s="73"/>
      <c r="K82" s="83"/>
      <c r="L82" s="113"/>
    </row>
    <row r="83" spans="1:12" x14ac:dyDescent="0.25">
      <c r="A83" s="73">
        <v>23</v>
      </c>
      <c r="C83" s="79">
        <v>6</v>
      </c>
      <c r="D83" s="121" t="s">
        <v>254</v>
      </c>
      <c r="E83" s="86"/>
      <c r="I83" s="73" t="s">
        <v>246</v>
      </c>
      <c r="K83" s="83"/>
      <c r="L83" s="113"/>
    </row>
    <row r="84" spans="1:12" x14ac:dyDescent="0.25">
      <c r="A84" s="73"/>
      <c r="I84" s="73"/>
      <c r="K84" s="83"/>
      <c r="L84" s="113"/>
    </row>
    <row r="85" spans="1:12" x14ac:dyDescent="0.25">
      <c r="A85" s="73">
        <v>24</v>
      </c>
      <c r="C85" s="79">
        <v>7</v>
      </c>
      <c r="D85" s="121" t="s">
        <v>255</v>
      </c>
      <c r="E85" s="86"/>
      <c r="I85" s="73" t="s">
        <v>246</v>
      </c>
      <c r="K85" s="83"/>
      <c r="L85" s="113"/>
    </row>
    <row r="86" spans="1:12" x14ac:dyDescent="0.25">
      <c r="A86" s="73"/>
      <c r="G86" s="73"/>
      <c r="I86" s="73"/>
      <c r="K86" s="83"/>
      <c r="L86" s="113"/>
    </row>
    <row r="87" spans="1:12" x14ac:dyDescent="0.25">
      <c r="A87" s="73">
        <v>25</v>
      </c>
      <c r="C87" s="107" t="s">
        <v>221</v>
      </c>
      <c r="D87" s="86" t="s">
        <v>256</v>
      </c>
      <c r="G87" s="73"/>
      <c r="I87" s="127">
        <f>performanca!B30</f>
        <v>833</v>
      </c>
      <c r="J87" s="111"/>
      <c r="K87" s="83"/>
      <c r="L87" s="113"/>
    </row>
    <row r="88" spans="1:12" x14ac:dyDescent="0.25">
      <c r="A88" s="73"/>
      <c r="G88" s="73"/>
      <c r="I88" s="73"/>
      <c r="K88" s="83"/>
      <c r="L88" s="113"/>
    </row>
    <row r="89" spans="1:12" x14ac:dyDescent="0.25">
      <c r="A89" s="73">
        <v>26</v>
      </c>
      <c r="C89" s="107" t="s">
        <v>221</v>
      </c>
      <c r="G89" s="73"/>
      <c r="I89" s="73" t="s">
        <v>246</v>
      </c>
      <c r="K89" s="83"/>
      <c r="L89" s="113"/>
    </row>
    <row r="90" spans="1:12" x14ac:dyDescent="0.25">
      <c r="A90" s="73"/>
      <c r="D90" s="86"/>
      <c r="G90" s="73"/>
      <c r="I90" s="73"/>
      <c r="K90" s="83"/>
      <c r="L90" s="113"/>
    </row>
    <row r="91" spans="1:12" x14ac:dyDescent="0.25">
      <c r="A91" s="73">
        <v>27</v>
      </c>
      <c r="C91" s="117" t="s">
        <v>257</v>
      </c>
      <c r="D91" s="117" t="s">
        <v>258</v>
      </c>
      <c r="G91" s="73"/>
      <c r="I91" s="73" t="s">
        <v>246</v>
      </c>
      <c r="K91" s="83"/>
      <c r="L91" s="113"/>
    </row>
    <row r="92" spans="1:12" x14ac:dyDescent="0.25">
      <c r="A92" s="73"/>
      <c r="G92" s="73"/>
      <c r="I92" s="73"/>
      <c r="K92" s="83"/>
      <c r="L92" s="113"/>
    </row>
    <row r="93" spans="1:12" x14ac:dyDescent="0.25">
      <c r="A93" s="73">
        <v>28</v>
      </c>
      <c r="C93" s="117">
        <v>1</v>
      </c>
      <c r="D93" s="117" t="s">
        <v>259</v>
      </c>
      <c r="G93" s="73"/>
      <c r="I93" s="73" t="s">
        <v>246</v>
      </c>
      <c r="K93" s="83"/>
      <c r="L93" s="113"/>
    </row>
    <row r="94" spans="1:12" x14ac:dyDescent="0.25">
      <c r="A94" s="73"/>
      <c r="C94" s="117"/>
      <c r="D94" s="117"/>
      <c r="G94" s="73"/>
      <c r="I94" s="73"/>
      <c r="K94" s="83"/>
      <c r="L94" s="113"/>
    </row>
    <row r="95" spans="1:12" x14ac:dyDescent="0.25">
      <c r="A95" s="73">
        <v>29</v>
      </c>
      <c r="C95" s="117">
        <v>2</v>
      </c>
      <c r="D95" s="117" t="s">
        <v>260</v>
      </c>
      <c r="I95" s="128">
        <v>0</v>
      </c>
      <c r="K95" s="83"/>
      <c r="L95" s="113"/>
    </row>
    <row r="96" spans="1:12" x14ac:dyDescent="0.25">
      <c r="A96" s="73"/>
      <c r="K96" s="83"/>
      <c r="L96" s="113"/>
    </row>
    <row r="97" spans="1:12" ht="15.75" thickBot="1" x14ac:dyDescent="0.3">
      <c r="A97" s="73"/>
      <c r="E97" t="s">
        <v>261</v>
      </c>
      <c r="K97" s="83"/>
      <c r="L97" s="113"/>
    </row>
    <row r="98" spans="1:12" x14ac:dyDescent="0.25">
      <c r="A98" s="73"/>
      <c r="C98" s="415" t="s">
        <v>198</v>
      </c>
      <c r="D98" s="417" t="s">
        <v>262</v>
      </c>
      <c r="E98" s="419" t="s">
        <v>1466</v>
      </c>
      <c r="F98" s="420"/>
      <c r="G98" s="421"/>
      <c r="H98" s="419" t="s">
        <v>1465</v>
      </c>
      <c r="I98" s="420"/>
      <c r="J98" s="421"/>
      <c r="K98" s="83"/>
      <c r="L98" s="113"/>
    </row>
    <row r="99" spans="1:12" x14ac:dyDescent="0.25">
      <c r="A99" s="73"/>
      <c r="C99" s="416"/>
      <c r="D99" s="418"/>
      <c r="E99" s="129" t="s">
        <v>263</v>
      </c>
      <c r="F99" s="130" t="s">
        <v>264</v>
      </c>
      <c r="G99" s="131" t="s">
        <v>265</v>
      </c>
      <c r="H99" s="129" t="s">
        <v>266</v>
      </c>
      <c r="I99" s="130" t="s">
        <v>264</v>
      </c>
      <c r="J99" s="131" t="s">
        <v>267</v>
      </c>
      <c r="K99" s="83"/>
      <c r="L99" s="113"/>
    </row>
    <row r="100" spans="1:12" x14ac:dyDescent="0.25">
      <c r="A100" s="73">
        <v>30</v>
      </c>
      <c r="C100" s="132">
        <v>1</v>
      </c>
      <c r="D100" s="133" t="s">
        <v>268</v>
      </c>
      <c r="E100" s="134">
        <f>F100+G100</f>
        <v>584648</v>
      </c>
      <c r="F100" s="135">
        <v>114498</v>
      </c>
      <c r="G100" s="134">
        <v>470150</v>
      </c>
      <c r="H100" s="134">
        <v>683654</v>
      </c>
      <c r="I100" s="135">
        <v>125746</v>
      </c>
      <c r="J100" s="136">
        <v>557908</v>
      </c>
      <c r="K100" s="137"/>
      <c r="L100" s="113"/>
    </row>
    <row r="101" spans="1:12" x14ac:dyDescent="0.25">
      <c r="A101" s="73">
        <v>31</v>
      </c>
      <c r="C101" s="132">
        <v>2</v>
      </c>
      <c r="D101" s="133" t="s">
        <v>269</v>
      </c>
      <c r="E101" s="134">
        <f t="shared" ref="E101:E104" si="0">F101+G101</f>
        <v>1588994</v>
      </c>
      <c r="F101" s="135">
        <v>405925</v>
      </c>
      <c r="G101" s="134">
        <v>1183069</v>
      </c>
      <c r="H101" s="134">
        <v>2055545</v>
      </c>
      <c r="I101" s="135">
        <v>501534</v>
      </c>
      <c r="J101" s="136">
        <v>1554011</v>
      </c>
      <c r="K101" s="83"/>
      <c r="L101" s="113"/>
    </row>
    <row r="102" spans="1:12" x14ac:dyDescent="0.25">
      <c r="A102" s="73">
        <v>32</v>
      </c>
      <c r="C102" s="132">
        <v>3</v>
      </c>
      <c r="D102" s="133" t="s">
        <v>270</v>
      </c>
      <c r="E102" s="134">
        <f t="shared" si="0"/>
        <v>2778465</v>
      </c>
      <c r="F102" s="135">
        <v>554087</v>
      </c>
      <c r="G102" s="134">
        <v>2224378</v>
      </c>
      <c r="H102" s="134">
        <v>3441204</v>
      </c>
      <c r="I102" s="135">
        <v>674781</v>
      </c>
      <c r="J102" s="136">
        <v>2766423</v>
      </c>
      <c r="K102" s="137"/>
      <c r="L102" s="113"/>
    </row>
    <row r="103" spans="1:12" x14ac:dyDescent="0.25">
      <c r="A103" s="73">
        <v>33</v>
      </c>
      <c r="C103" s="138">
        <v>4</v>
      </c>
      <c r="D103" s="133" t="s">
        <v>271</v>
      </c>
      <c r="E103" s="134">
        <f t="shared" si="0"/>
        <v>234603</v>
      </c>
      <c r="F103" s="135">
        <v>46921</v>
      </c>
      <c r="G103" s="134">
        <v>187682</v>
      </c>
      <c r="H103" s="134">
        <v>293254</v>
      </c>
      <c r="I103" s="135">
        <v>58651</v>
      </c>
      <c r="J103" s="136">
        <v>234603</v>
      </c>
      <c r="K103" s="83"/>
      <c r="L103" s="113"/>
    </row>
    <row r="104" spans="1:12" x14ac:dyDescent="0.25">
      <c r="A104" s="73"/>
      <c r="C104" s="138">
        <v>5</v>
      </c>
      <c r="D104" s="133" t="s">
        <v>272</v>
      </c>
      <c r="E104" s="134">
        <f t="shared" si="0"/>
        <v>32201</v>
      </c>
      <c r="F104" s="139">
        <v>6440</v>
      </c>
      <c r="G104" s="134">
        <v>25761</v>
      </c>
      <c r="H104" s="140">
        <v>40251</v>
      </c>
      <c r="I104" s="139">
        <v>8050</v>
      </c>
      <c r="J104" s="136">
        <v>32201</v>
      </c>
      <c r="K104" s="83"/>
      <c r="L104" s="113"/>
    </row>
    <row r="105" spans="1:12" x14ac:dyDescent="0.25">
      <c r="A105" s="82"/>
      <c r="B105" s="83"/>
      <c r="C105" s="141">
        <v>6</v>
      </c>
      <c r="D105" s="133" t="s">
        <v>273</v>
      </c>
      <c r="E105" s="134">
        <f t="shared" ref="E105" si="1">F105+G105</f>
        <v>0</v>
      </c>
      <c r="F105" s="142">
        <v>0</v>
      </c>
      <c r="G105" s="143">
        <v>0</v>
      </c>
      <c r="H105" s="144"/>
      <c r="I105" s="145"/>
      <c r="J105" s="136">
        <f>H105:H106-I105</f>
        <v>0</v>
      </c>
      <c r="K105" s="83"/>
      <c r="L105" s="113"/>
    </row>
    <row r="106" spans="1:12" ht="16.5" thickBot="1" x14ac:dyDescent="0.3">
      <c r="A106" s="82"/>
      <c r="B106" s="83"/>
      <c r="C106" s="146"/>
      <c r="D106" s="147" t="s">
        <v>274</v>
      </c>
      <c r="E106" s="148">
        <f>SUM(E100:E104)</f>
        <v>5218911</v>
      </c>
      <c r="F106" s="149">
        <f>SUM(F100:F104)</f>
        <v>1127871</v>
      </c>
      <c r="G106" s="150">
        <f>SUM(G100:G104)</f>
        <v>4091040</v>
      </c>
      <c r="H106" s="148">
        <f>SUM(H100:H105)</f>
        <v>6513908</v>
      </c>
      <c r="I106" s="151">
        <f>SUM(I100:I105)</f>
        <v>1368762</v>
      </c>
      <c r="J106" s="150">
        <f>SUM(J100:J105)</f>
        <v>5145146</v>
      </c>
      <c r="K106" s="83"/>
      <c r="L106" s="152"/>
    </row>
    <row r="107" spans="1:12" x14ac:dyDescent="0.25">
      <c r="A107" s="73">
        <v>34</v>
      </c>
      <c r="C107" s="117">
        <v>3</v>
      </c>
      <c r="D107" s="117" t="s">
        <v>275</v>
      </c>
      <c r="G107" s="153"/>
      <c r="I107" t="s">
        <v>246</v>
      </c>
      <c r="J107" s="154"/>
      <c r="K107" s="83"/>
      <c r="L107" s="113"/>
    </row>
    <row r="108" spans="1:12" x14ac:dyDescent="0.25">
      <c r="A108" s="73"/>
      <c r="C108" s="117"/>
      <c r="D108" s="117"/>
      <c r="J108" s="117"/>
      <c r="K108" s="83"/>
      <c r="L108" s="113"/>
    </row>
    <row r="109" spans="1:12" x14ac:dyDescent="0.25">
      <c r="A109" s="73">
        <v>35</v>
      </c>
      <c r="B109" s="83"/>
      <c r="C109" s="117">
        <v>4</v>
      </c>
      <c r="D109" s="117" t="s">
        <v>276</v>
      </c>
      <c r="E109" s="83"/>
      <c r="F109" s="137"/>
      <c r="G109" s="83"/>
      <c r="I109" s="83" t="s">
        <v>246</v>
      </c>
      <c r="J109" s="117"/>
      <c r="K109" s="83"/>
      <c r="L109" s="113"/>
    </row>
    <row r="110" spans="1:12" x14ac:dyDescent="0.25">
      <c r="A110" s="73"/>
      <c r="B110" s="83"/>
      <c r="C110" s="117"/>
      <c r="D110" s="117"/>
      <c r="E110" s="83"/>
      <c r="F110" s="83"/>
      <c r="G110" s="83"/>
      <c r="I110" s="83"/>
      <c r="J110" s="117"/>
      <c r="K110" s="83"/>
      <c r="L110" s="113"/>
    </row>
    <row r="111" spans="1:12" ht="15.75" x14ac:dyDescent="0.25">
      <c r="A111" s="73">
        <v>36</v>
      </c>
      <c r="B111" s="83"/>
      <c r="C111" s="117">
        <v>5</v>
      </c>
      <c r="D111" s="117" t="s">
        <v>277</v>
      </c>
      <c r="E111" s="83"/>
      <c r="F111" s="115"/>
      <c r="G111" s="115"/>
      <c r="I111" s="83" t="s">
        <v>246</v>
      </c>
      <c r="J111" s="117"/>
      <c r="K111" s="83"/>
      <c r="L111" s="113"/>
    </row>
    <row r="112" spans="1:12" ht="15.75" x14ac:dyDescent="0.25">
      <c r="A112" s="73"/>
      <c r="B112" s="83"/>
      <c r="C112" s="117"/>
      <c r="D112" s="117"/>
      <c r="E112" s="83"/>
      <c r="F112" s="115"/>
      <c r="G112" s="115"/>
      <c r="I112" s="83"/>
      <c r="J112" s="117"/>
      <c r="K112" s="83"/>
      <c r="L112" s="113"/>
    </row>
    <row r="113" spans="1:12" ht="15.75" x14ac:dyDescent="0.25">
      <c r="A113" s="73">
        <v>37</v>
      </c>
      <c r="B113" s="83"/>
      <c r="C113" s="117">
        <v>6</v>
      </c>
      <c r="D113" s="117" t="s">
        <v>278</v>
      </c>
      <c r="E113" s="115"/>
      <c r="F113" s="115"/>
      <c r="G113" s="115"/>
      <c r="I113" s="83" t="s">
        <v>246</v>
      </c>
      <c r="J113" s="117"/>
      <c r="K113" s="83"/>
      <c r="L113" s="113"/>
    </row>
    <row r="114" spans="1:12" ht="15.75" x14ac:dyDescent="0.25">
      <c r="A114" s="73"/>
      <c r="B114" s="83"/>
      <c r="C114" s="117"/>
      <c r="D114" s="117"/>
      <c r="E114" s="115"/>
      <c r="F114" s="115"/>
      <c r="G114" s="115"/>
      <c r="H114" s="83"/>
      <c r="I114" s="82"/>
      <c r="J114" s="117"/>
      <c r="K114" s="83"/>
      <c r="L114" s="113"/>
    </row>
    <row r="115" spans="1:12" x14ac:dyDescent="0.25">
      <c r="A115" s="82"/>
      <c r="B115" s="83"/>
      <c r="C115" s="123" t="s">
        <v>194</v>
      </c>
      <c r="D115" s="80" t="s">
        <v>279</v>
      </c>
      <c r="E115" s="80"/>
      <c r="F115" s="83"/>
      <c r="G115" s="83"/>
      <c r="H115" s="83"/>
      <c r="I115" s="82"/>
      <c r="J115" s="117"/>
      <c r="K115" s="83"/>
      <c r="L115" s="113"/>
    </row>
    <row r="116" spans="1:12" x14ac:dyDescent="0.25">
      <c r="A116" s="82"/>
      <c r="B116" s="83"/>
      <c r="C116" s="123"/>
      <c r="D116" s="80"/>
      <c r="E116" s="80"/>
      <c r="F116" s="83"/>
      <c r="G116" s="83"/>
      <c r="H116" s="83"/>
      <c r="I116" s="82"/>
      <c r="J116" s="117"/>
      <c r="K116" s="83"/>
      <c r="L116" s="113"/>
    </row>
    <row r="117" spans="1:12" x14ac:dyDescent="0.25">
      <c r="A117" s="82">
        <v>40</v>
      </c>
      <c r="B117" s="83"/>
      <c r="C117" s="79">
        <v>1</v>
      </c>
      <c r="D117" s="121" t="s">
        <v>280</v>
      </c>
      <c r="E117" s="86"/>
      <c r="F117" s="117"/>
      <c r="G117" s="117"/>
      <c r="I117" s="83" t="s">
        <v>246</v>
      </c>
      <c r="J117" s="117"/>
      <c r="K117" s="83"/>
      <c r="L117" s="113"/>
    </row>
    <row r="118" spans="1:12" x14ac:dyDescent="0.25">
      <c r="A118" s="82"/>
      <c r="B118" s="83"/>
      <c r="C118" s="79"/>
      <c r="D118" s="121"/>
      <c r="E118" s="86"/>
      <c r="F118" s="117"/>
      <c r="G118" s="117"/>
      <c r="I118" s="83"/>
      <c r="J118" s="117"/>
      <c r="K118" s="83"/>
      <c r="L118" s="113"/>
    </row>
    <row r="119" spans="1:12" x14ac:dyDescent="0.25">
      <c r="A119" s="82">
        <v>41</v>
      </c>
      <c r="B119" s="83"/>
      <c r="C119" s="79">
        <v>2</v>
      </c>
      <c r="D119" s="121" t="s">
        <v>281</v>
      </c>
      <c r="E119" s="86"/>
      <c r="F119" s="83"/>
      <c r="G119" s="83"/>
      <c r="I119" s="83" t="s">
        <v>246</v>
      </c>
      <c r="L119" s="74"/>
    </row>
    <row r="120" spans="1:12" x14ac:dyDescent="0.25">
      <c r="A120" s="82"/>
      <c r="B120" s="83"/>
      <c r="C120" s="79"/>
      <c r="D120" s="121"/>
      <c r="E120" s="86"/>
      <c r="F120" s="83"/>
      <c r="G120" s="83"/>
      <c r="I120" s="83"/>
      <c r="L120" s="74"/>
    </row>
    <row r="121" spans="1:12" x14ac:dyDescent="0.25">
      <c r="A121" s="82">
        <v>42</v>
      </c>
      <c r="B121" s="83"/>
      <c r="C121" s="107" t="s">
        <v>221</v>
      </c>
      <c r="D121" s="109" t="s">
        <v>282</v>
      </c>
      <c r="E121" s="83"/>
      <c r="F121" s="83"/>
      <c r="G121" s="83"/>
      <c r="I121" s="83" t="s">
        <v>246</v>
      </c>
      <c r="L121" s="74"/>
    </row>
    <row r="122" spans="1:12" x14ac:dyDescent="0.25">
      <c r="A122" s="82"/>
      <c r="B122" s="83"/>
      <c r="C122" s="107"/>
      <c r="D122" s="109"/>
      <c r="E122" s="83"/>
      <c r="F122" s="83"/>
      <c r="G122" s="83"/>
      <c r="I122" s="83"/>
      <c r="L122" s="74"/>
    </row>
    <row r="123" spans="1:12" x14ac:dyDescent="0.25">
      <c r="A123" s="82">
        <v>43</v>
      </c>
      <c r="B123" s="83"/>
      <c r="C123" s="107" t="s">
        <v>221</v>
      </c>
      <c r="D123" s="109" t="s">
        <v>283</v>
      </c>
      <c r="E123" s="83"/>
      <c r="F123" s="83"/>
      <c r="G123" s="83"/>
      <c r="I123" s="83" t="s">
        <v>246</v>
      </c>
      <c r="L123" s="74"/>
    </row>
    <row r="124" spans="1:12" x14ac:dyDescent="0.25">
      <c r="A124" s="82"/>
      <c r="B124" s="83"/>
      <c r="C124" s="107"/>
      <c r="D124" s="109"/>
      <c r="E124" s="83"/>
      <c r="F124" s="83"/>
      <c r="G124" s="83"/>
      <c r="I124" s="83"/>
      <c r="L124" s="74"/>
    </row>
    <row r="125" spans="1:12" x14ac:dyDescent="0.25">
      <c r="A125" s="82">
        <v>44</v>
      </c>
      <c r="B125" s="83"/>
      <c r="C125" s="79">
        <v>3</v>
      </c>
      <c r="D125" s="121" t="s">
        <v>284</v>
      </c>
      <c r="E125" s="86"/>
      <c r="F125" s="83"/>
      <c r="G125" s="83"/>
      <c r="I125" s="83" t="s">
        <v>246</v>
      </c>
      <c r="L125" s="74"/>
    </row>
    <row r="126" spans="1:12" x14ac:dyDescent="0.25">
      <c r="A126" s="82"/>
      <c r="B126" s="83"/>
      <c r="C126" s="79"/>
      <c r="D126" s="121"/>
      <c r="E126" s="86"/>
      <c r="F126" s="83"/>
      <c r="G126" s="83"/>
      <c r="I126" s="83"/>
      <c r="L126" s="74"/>
    </row>
    <row r="127" spans="1:12" x14ac:dyDescent="0.25">
      <c r="A127" s="82">
        <v>45</v>
      </c>
      <c r="B127" s="83"/>
      <c r="C127" s="107" t="s">
        <v>221</v>
      </c>
      <c r="D127" s="109" t="s">
        <v>285</v>
      </c>
      <c r="E127" s="83"/>
      <c r="F127" s="83"/>
      <c r="G127" s="83"/>
      <c r="I127" s="83"/>
      <c r="L127" s="74"/>
    </row>
    <row r="128" spans="1:12" x14ac:dyDescent="0.25">
      <c r="A128" s="82"/>
      <c r="B128" s="83"/>
      <c r="C128" s="107"/>
      <c r="D128" s="411" t="s">
        <v>223</v>
      </c>
      <c r="E128" s="411"/>
      <c r="G128" s="73" t="s">
        <v>198</v>
      </c>
      <c r="I128" s="73" t="s">
        <v>224</v>
      </c>
      <c r="J128" s="103">
        <f>performanca!B65</f>
        <v>573489</v>
      </c>
      <c r="L128" s="74"/>
    </row>
    <row r="129" spans="1:12" x14ac:dyDescent="0.25">
      <c r="A129" s="82"/>
      <c r="B129" s="83"/>
      <c r="C129" s="107"/>
      <c r="D129" s="411" t="s">
        <v>225</v>
      </c>
      <c r="E129" s="411"/>
      <c r="G129" s="73" t="s">
        <v>198</v>
      </c>
      <c r="H129" s="96"/>
      <c r="I129" s="73" t="s">
        <v>224</v>
      </c>
      <c r="J129" s="96"/>
      <c r="L129" s="74"/>
    </row>
    <row r="130" spans="1:12" x14ac:dyDescent="0.25">
      <c r="A130" s="82"/>
      <c r="B130" s="83"/>
      <c r="C130" s="107"/>
      <c r="D130" t="s">
        <v>226</v>
      </c>
      <c r="G130" s="73" t="s">
        <v>198</v>
      </c>
      <c r="H130" s="96"/>
      <c r="I130" s="73" t="s">
        <v>224</v>
      </c>
      <c r="J130" s="96"/>
      <c r="L130" s="74"/>
    </row>
    <row r="131" spans="1:12" x14ac:dyDescent="0.25">
      <c r="A131" s="82"/>
      <c r="B131" s="83"/>
      <c r="C131" s="107"/>
      <c r="D131" t="s">
        <v>227</v>
      </c>
      <c r="G131" s="73" t="s">
        <v>198</v>
      </c>
      <c r="H131" s="96"/>
      <c r="I131" s="73" t="s">
        <v>224</v>
      </c>
      <c r="J131" s="96"/>
      <c r="L131" s="74"/>
    </row>
    <row r="132" spans="1:12" x14ac:dyDescent="0.25">
      <c r="A132" s="82"/>
      <c r="B132" s="83"/>
      <c r="C132" s="107"/>
      <c r="D132" t="s">
        <v>228</v>
      </c>
      <c r="G132" s="73" t="s">
        <v>198</v>
      </c>
      <c r="H132" s="96"/>
      <c r="I132" s="73" t="s">
        <v>224</v>
      </c>
      <c r="J132" s="96"/>
      <c r="L132" s="74"/>
    </row>
    <row r="133" spans="1:12" x14ac:dyDescent="0.25">
      <c r="A133" s="82"/>
      <c r="B133" s="83"/>
      <c r="C133" s="107"/>
      <c r="D133" t="s">
        <v>229</v>
      </c>
      <c r="G133" s="73" t="s">
        <v>198</v>
      </c>
      <c r="H133" s="96"/>
      <c r="I133" s="73" t="s">
        <v>224</v>
      </c>
      <c r="J133" s="96"/>
      <c r="L133" s="74"/>
    </row>
    <row r="134" spans="1:12" x14ac:dyDescent="0.25">
      <c r="A134" s="82"/>
      <c r="B134" s="83"/>
      <c r="C134" s="107"/>
      <c r="D134" s="411" t="s">
        <v>230</v>
      </c>
      <c r="E134" s="411"/>
      <c r="G134" s="73" t="s">
        <v>198</v>
      </c>
      <c r="H134" s="96"/>
      <c r="I134" s="73" t="s">
        <v>224</v>
      </c>
      <c r="J134" s="96"/>
      <c r="L134" s="74"/>
    </row>
    <row r="135" spans="1:12" x14ac:dyDescent="0.25">
      <c r="A135" s="82"/>
      <c r="B135" s="83"/>
      <c r="C135" s="107"/>
      <c r="D135" t="s">
        <v>286</v>
      </c>
      <c r="G135" s="73" t="s">
        <v>198</v>
      </c>
      <c r="H135" s="96"/>
      <c r="I135" s="73" t="s">
        <v>224</v>
      </c>
      <c r="J135" s="96"/>
      <c r="L135" s="74"/>
    </row>
    <row r="136" spans="1:12" x14ac:dyDescent="0.25">
      <c r="A136" s="82"/>
      <c r="B136" s="83"/>
      <c r="C136" s="107"/>
      <c r="D136" t="s">
        <v>232</v>
      </c>
      <c r="G136" s="73" t="s">
        <v>198</v>
      </c>
      <c r="H136" s="96"/>
      <c r="I136" s="73" t="s">
        <v>224</v>
      </c>
      <c r="J136" s="96"/>
      <c r="L136" s="74"/>
    </row>
    <row r="137" spans="1:12" x14ac:dyDescent="0.25">
      <c r="A137" s="82"/>
      <c r="B137" s="83"/>
      <c r="C137" s="107"/>
      <c r="D137" s="109"/>
      <c r="E137" s="83"/>
      <c r="F137" s="83"/>
      <c r="G137" s="83"/>
      <c r="I137" s="83"/>
      <c r="L137" s="74"/>
    </row>
    <row r="138" spans="1:12" x14ac:dyDescent="0.25">
      <c r="A138" s="82">
        <v>46</v>
      </c>
      <c r="B138" s="83"/>
      <c r="C138" s="107" t="s">
        <v>221</v>
      </c>
      <c r="D138" s="109" t="s">
        <v>287</v>
      </c>
      <c r="E138" s="83"/>
      <c r="F138" s="83"/>
      <c r="G138" s="83"/>
      <c r="I138" s="155"/>
      <c r="J138">
        <v>0</v>
      </c>
      <c r="L138" s="74"/>
    </row>
    <row r="139" spans="1:12" x14ac:dyDescent="0.25">
      <c r="A139" s="82"/>
      <c r="B139" s="83"/>
      <c r="C139" s="107"/>
      <c r="D139" s="109"/>
      <c r="E139" s="83"/>
      <c r="F139" s="83"/>
      <c r="G139" s="83"/>
      <c r="I139" s="83"/>
      <c r="L139" s="74"/>
    </row>
    <row r="140" spans="1:12" x14ac:dyDescent="0.25">
      <c r="A140" s="82">
        <v>47</v>
      </c>
      <c r="B140" s="83"/>
      <c r="C140" s="107" t="s">
        <v>221</v>
      </c>
      <c r="D140" s="109" t="s">
        <v>288</v>
      </c>
      <c r="E140" s="83"/>
      <c r="F140" s="83"/>
      <c r="G140" s="83"/>
      <c r="I140" s="155"/>
      <c r="J140" s="156">
        <f>performanca!B69</f>
        <v>93060</v>
      </c>
      <c r="L140" s="74"/>
    </row>
    <row r="141" spans="1:12" x14ac:dyDescent="0.25">
      <c r="A141" s="82"/>
      <c r="B141" s="83"/>
      <c r="C141" s="107"/>
      <c r="D141" s="109"/>
      <c r="E141" s="83"/>
      <c r="F141" s="83"/>
      <c r="G141" s="83"/>
      <c r="I141" s="83"/>
      <c r="J141" s="117"/>
      <c r="L141" s="74"/>
    </row>
    <row r="142" spans="1:12" x14ac:dyDescent="0.25">
      <c r="A142" s="82">
        <v>48</v>
      </c>
      <c r="B142" s="83"/>
      <c r="C142" s="107" t="s">
        <v>221</v>
      </c>
      <c r="D142" s="109" t="s">
        <v>289</v>
      </c>
      <c r="E142" s="83"/>
      <c r="F142" s="83"/>
      <c r="G142" s="83"/>
      <c r="I142" s="155"/>
      <c r="J142" s="156">
        <v>20215</v>
      </c>
      <c r="L142" s="74"/>
    </row>
    <row r="143" spans="1:12" x14ac:dyDescent="0.25">
      <c r="A143" s="82"/>
      <c r="B143" s="83"/>
      <c r="C143" s="107"/>
      <c r="D143" s="109"/>
      <c r="E143" s="83"/>
      <c r="F143" s="83"/>
      <c r="G143" s="83"/>
      <c r="I143" s="83"/>
      <c r="J143" s="117"/>
      <c r="L143" s="74"/>
    </row>
    <row r="144" spans="1:12" x14ac:dyDescent="0.25">
      <c r="A144" s="82">
        <v>49</v>
      </c>
      <c r="B144" s="83"/>
      <c r="C144" s="107" t="s">
        <v>221</v>
      </c>
      <c r="D144" s="109" t="s">
        <v>290</v>
      </c>
      <c r="E144" s="83"/>
      <c r="F144" s="83"/>
      <c r="G144" s="83"/>
      <c r="I144" s="155">
        <v>0</v>
      </c>
      <c r="J144" s="156">
        <f>[1]Pasivet!G15</f>
        <v>0</v>
      </c>
      <c r="L144" s="74"/>
    </row>
    <row r="145" spans="1:12" x14ac:dyDescent="0.25">
      <c r="A145" s="82"/>
      <c r="B145" s="83"/>
      <c r="C145" s="107"/>
      <c r="D145" s="109"/>
      <c r="E145" s="83"/>
      <c r="F145" s="83"/>
      <c r="G145" s="83"/>
      <c r="I145" s="83"/>
      <c r="J145" s="117"/>
      <c r="L145" s="74"/>
    </row>
    <row r="146" spans="1:12" x14ac:dyDescent="0.25">
      <c r="A146" s="82">
        <v>50</v>
      </c>
      <c r="B146" s="83"/>
      <c r="C146" s="107" t="s">
        <v>221</v>
      </c>
      <c r="D146" s="109" t="s">
        <v>291</v>
      </c>
      <c r="E146" s="83"/>
      <c r="F146" s="83"/>
      <c r="G146" s="83"/>
      <c r="I146" s="155"/>
      <c r="J146" s="156">
        <v>613571</v>
      </c>
      <c r="L146" s="74"/>
    </row>
    <row r="147" spans="1:12" x14ac:dyDescent="0.25">
      <c r="A147" s="82"/>
      <c r="B147" s="83"/>
      <c r="C147" s="107"/>
      <c r="D147" s="109"/>
      <c r="E147" s="83"/>
      <c r="F147" s="83"/>
      <c r="G147" s="83"/>
      <c r="I147" s="83"/>
      <c r="L147" s="74"/>
    </row>
    <row r="148" spans="1:12" x14ac:dyDescent="0.25">
      <c r="A148" s="82">
        <v>51</v>
      </c>
      <c r="B148" s="83"/>
      <c r="C148" s="107" t="s">
        <v>221</v>
      </c>
      <c r="D148" s="109" t="s">
        <v>292</v>
      </c>
      <c r="E148" s="83"/>
      <c r="F148" s="83"/>
      <c r="G148" s="83"/>
      <c r="I148" s="83" t="s">
        <v>246</v>
      </c>
      <c r="J148" s="156">
        <v>31110</v>
      </c>
      <c r="L148" s="74"/>
    </row>
    <row r="149" spans="1:12" x14ac:dyDescent="0.25">
      <c r="A149" s="82"/>
      <c r="B149" s="83"/>
      <c r="C149" s="107"/>
      <c r="D149" s="109"/>
      <c r="E149" s="83"/>
      <c r="F149" s="83"/>
      <c r="G149" s="83"/>
      <c r="I149" s="83"/>
      <c r="L149" s="74"/>
    </row>
    <row r="150" spans="1:12" x14ac:dyDescent="0.25">
      <c r="A150" s="82">
        <v>52</v>
      </c>
      <c r="B150" s="83"/>
      <c r="C150" s="107" t="s">
        <v>221</v>
      </c>
      <c r="D150" s="109" t="s">
        <v>245</v>
      </c>
      <c r="E150" s="83"/>
      <c r="F150" s="83"/>
      <c r="G150" s="83"/>
      <c r="I150" s="157"/>
      <c r="J150" s="158">
        <v>0</v>
      </c>
      <c r="L150" s="74"/>
    </row>
    <row r="151" spans="1:12" x14ac:dyDescent="0.25">
      <c r="A151" s="82"/>
      <c r="B151" s="83"/>
      <c r="C151" s="107"/>
      <c r="D151" s="109"/>
      <c r="E151" s="83"/>
      <c r="F151" s="83"/>
      <c r="G151" s="83"/>
      <c r="I151" s="83"/>
      <c r="L151" s="74"/>
    </row>
    <row r="152" spans="1:12" x14ac:dyDescent="0.25">
      <c r="A152" s="82">
        <v>53</v>
      </c>
      <c r="B152" s="83"/>
      <c r="C152" s="107" t="s">
        <v>221</v>
      </c>
      <c r="D152" s="109" t="s">
        <v>293</v>
      </c>
      <c r="E152" s="83"/>
      <c r="F152" s="83"/>
      <c r="G152" s="83"/>
      <c r="I152" s="83" t="s">
        <v>246</v>
      </c>
      <c r="L152" s="74"/>
    </row>
    <row r="153" spans="1:12" x14ac:dyDescent="0.25">
      <c r="A153" s="82"/>
      <c r="B153" s="83"/>
      <c r="C153" s="107"/>
      <c r="D153" s="109"/>
      <c r="E153" s="83"/>
      <c r="F153" s="83"/>
      <c r="G153" s="83"/>
      <c r="I153" s="83"/>
      <c r="L153" s="74"/>
    </row>
    <row r="154" spans="1:12" x14ac:dyDescent="0.25">
      <c r="A154" s="82">
        <v>54</v>
      </c>
      <c r="B154" s="83"/>
      <c r="C154" s="107" t="s">
        <v>221</v>
      </c>
      <c r="D154" s="109" t="s">
        <v>294</v>
      </c>
      <c r="E154" s="83"/>
      <c r="F154" s="83"/>
      <c r="G154" s="83"/>
      <c r="I154" s="83" t="s">
        <v>246</v>
      </c>
      <c r="L154" s="74"/>
    </row>
    <row r="155" spans="1:12" x14ac:dyDescent="0.25">
      <c r="A155" s="82"/>
      <c r="B155" s="83"/>
      <c r="C155" s="107"/>
      <c r="D155" s="109"/>
      <c r="E155" s="83"/>
      <c r="F155" s="83"/>
      <c r="G155" s="83"/>
      <c r="I155" s="83"/>
      <c r="L155" s="74"/>
    </row>
    <row r="156" spans="1:12" x14ac:dyDescent="0.25">
      <c r="A156" s="82">
        <v>55</v>
      </c>
      <c r="B156" s="83"/>
      <c r="C156" s="79">
        <v>4</v>
      </c>
      <c r="D156" s="121" t="s">
        <v>295</v>
      </c>
      <c r="E156" s="86"/>
      <c r="F156" s="83"/>
      <c r="G156" s="83"/>
      <c r="I156" s="83" t="s">
        <v>246</v>
      </c>
      <c r="L156" s="74"/>
    </row>
    <row r="157" spans="1:12" x14ac:dyDescent="0.25">
      <c r="A157" s="82"/>
      <c r="B157" s="83"/>
      <c r="C157" s="79"/>
      <c r="D157" s="121"/>
      <c r="E157" s="86"/>
      <c r="F157" s="83"/>
      <c r="G157" s="83"/>
      <c r="I157" s="83"/>
      <c r="L157" s="74"/>
    </row>
    <row r="158" spans="1:12" x14ac:dyDescent="0.25">
      <c r="A158" s="82">
        <v>56</v>
      </c>
      <c r="B158" s="83"/>
      <c r="C158" s="79">
        <v>5</v>
      </c>
      <c r="D158" s="121" t="s">
        <v>296</v>
      </c>
      <c r="E158" s="86"/>
      <c r="F158" s="83"/>
      <c r="G158" s="83"/>
      <c r="I158" s="83" t="s">
        <v>246</v>
      </c>
      <c r="L158" s="74"/>
    </row>
    <row r="159" spans="1:12" x14ac:dyDescent="0.25">
      <c r="A159" s="82"/>
      <c r="B159" s="83"/>
      <c r="C159" s="79"/>
      <c r="D159" s="121"/>
      <c r="E159" s="86"/>
      <c r="F159" s="83"/>
      <c r="G159" s="83"/>
      <c r="I159" s="83"/>
      <c r="L159" s="74"/>
    </row>
    <row r="160" spans="1:12" x14ac:dyDescent="0.25">
      <c r="A160" s="82"/>
      <c r="B160" s="83"/>
      <c r="C160" s="117" t="s">
        <v>257</v>
      </c>
      <c r="D160" s="80" t="s">
        <v>297</v>
      </c>
      <c r="E160" s="80"/>
      <c r="F160" s="83"/>
      <c r="G160" s="83"/>
      <c r="I160" s="83" t="s">
        <v>246</v>
      </c>
      <c r="L160" s="74"/>
    </row>
    <row r="161" spans="1:12" x14ac:dyDescent="0.25">
      <c r="A161" s="82"/>
      <c r="B161" s="83"/>
      <c r="C161" s="117"/>
      <c r="D161" s="80"/>
      <c r="E161" s="80"/>
      <c r="F161" s="83"/>
      <c r="G161" s="83"/>
      <c r="I161" s="83"/>
      <c r="L161" s="74"/>
    </row>
    <row r="162" spans="1:12" x14ac:dyDescent="0.25">
      <c r="A162" s="82">
        <v>58</v>
      </c>
      <c r="B162" s="83"/>
      <c r="C162" s="79">
        <v>1</v>
      </c>
      <c r="D162" s="121" t="s">
        <v>298</v>
      </c>
      <c r="E162" s="80"/>
      <c r="F162" s="83"/>
      <c r="G162" s="83"/>
      <c r="I162" s="83" t="s">
        <v>246</v>
      </c>
      <c r="L162" s="74"/>
    </row>
    <row r="163" spans="1:12" x14ac:dyDescent="0.25">
      <c r="A163" s="82"/>
      <c r="B163" s="83"/>
      <c r="C163" s="79"/>
      <c r="D163" s="121"/>
      <c r="E163" s="80"/>
      <c r="F163" s="83"/>
      <c r="G163" s="83"/>
      <c r="I163" s="83"/>
      <c r="L163" s="74"/>
    </row>
    <row r="164" spans="1:12" x14ac:dyDescent="0.25">
      <c r="A164" s="82">
        <v>59</v>
      </c>
      <c r="B164" s="83"/>
      <c r="C164" s="107" t="s">
        <v>221</v>
      </c>
      <c r="D164" s="109" t="s">
        <v>299</v>
      </c>
      <c r="E164" s="83"/>
      <c r="F164" s="83"/>
      <c r="G164" s="83"/>
      <c r="I164" s="83" t="s">
        <v>246</v>
      </c>
      <c r="L164" s="74"/>
    </row>
    <row r="165" spans="1:12" x14ac:dyDescent="0.25">
      <c r="A165" s="82"/>
      <c r="B165" s="83"/>
      <c r="C165" s="107"/>
      <c r="D165" s="109"/>
      <c r="E165" s="83"/>
      <c r="F165" s="83"/>
      <c r="G165" s="83"/>
      <c r="I165" s="83"/>
      <c r="L165" s="74"/>
    </row>
    <row r="166" spans="1:12" x14ac:dyDescent="0.25">
      <c r="A166" s="82">
        <v>60</v>
      </c>
      <c r="B166" s="83"/>
      <c r="C166" s="107" t="s">
        <v>221</v>
      </c>
      <c r="D166" s="109" t="s">
        <v>300</v>
      </c>
      <c r="E166" s="83"/>
      <c r="F166" s="83"/>
      <c r="G166" s="83"/>
      <c r="I166" s="83" t="s">
        <v>246</v>
      </c>
      <c r="L166" s="74"/>
    </row>
    <row r="167" spans="1:12" x14ac:dyDescent="0.25">
      <c r="A167" s="82"/>
      <c r="B167" s="83"/>
      <c r="C167" s="107"/>
      <c r="D167" s="109"/>
      <c r="E167" s="83"/>
      <c r="F167" s="83"/>
      <c r="G167" s="83"/>
      <c r="I167" s="83"/>
      <c r="L167" s="74"/>
    </row>
    <row r="168" spans="1:12" x14ac:dyDescent="0.25">
      <c r="A168" s="82">
        <v>61</v>
      </c>
      <c r="B168" s="83"/>
      <c r="C168" s="79">
        <v>2</v>
      </c>
      <c r="D168" s="121" t="s">
        <v>301</v>
      </c>
      <c r="E168" s="86"/>
      <c r="F168" s="83"/>
      <c r="G168" s="83"/>
      <c r="I168" s="83" t="s">
        <v>246</v>
      </c>
      <c r="L168" s="74"/>
    </row>
    <row r="169" spans="1:12" x14ac:dyDescent="0.25">
      <c r="A169" s="82"/>
      <c r="B169" s="83"/>
      <c r="C169" s="79"/>
      <c r="D169" s="121"/>
      <c r="E169" s="86"/>
      <c r="F169" s="83"/>
      <c r="G169" s="83"/>
      <c r="I169" s="83"/>
      <c r="L169" s="74"/>
    </row>
    <row r="170" spans="1:12" x14ac:dyDescent="0.25">
      <c r="A170" s="82">
        <v>62</v>
      </c>
      <c r="B170" s="83"/>
      <c r="C170" s="79">
        <v>3</v>
      </c>
      <c r="D170" s="121" t="s">
        <v>295</v>
      </c>
      <c r="E170" s="86"/>
      <c r="F170" s="83"/>
      <c r="G170" s="83"/>
      <c r="I170" s="83" t="s">
        <v>246</v>
      </c>
      <c r="L170" s="74"/>
    </row>
    <row r="171" spans="1:12" x14ac:dyDescent="0.25">
      <c r="A171" s="82"/>
      <c r="B171" s="83"/>
      <c r="C171" s="79"/>
      <c r="D171" s="121"/>
      <c r="E171" s="86"/>
      <c r="F171" s="83"/>
      <c r="G171" s="83"/>
      <c r="I171" s="83"/>
      <c r="L171" s="74"/>
    </row>
    <row r="172" spans="1:12" x14ac:dyDescent="0.25">
      <c r="A172" s="82">
        <v>63</v>
      </c>
      <c r="B172" s="83"/>
      <c r="C172" s="79">
        <v>4</v>
      </c>
      <c r="D172" s="121" t="s">
        <v>302</v>
      </c>
      <c r="E172" s="86"/>
      <c r="F172" s="83"/>
      <c r="G172" s="83"/>
      <c r="I172" s="83" t="s">
        <v>246</v>
      </c>
      <c r="L172" s="74"/>
    </row>
    <row r="173" spans="1:12" x14ac:dyDescent="0.25">
      <c r="A173" s="82"/>
      <c r="B173" s="83"/>
      <c r="C173" s="79"/>
      <c r="D173" s="121"/>
      <c r="E173" s="86"/>
      <c r="F173" s="83"/>
      <c r="G173" s="83"/>
      <c r="I173" s="83"/>
      <c r="L173" s="74"/>
    </row>
    <row r="174" spans="1:12" x14ac:dyDescent="0.25">
      <c r="A174" s="82"/>
      <c r="B174" s="83"/>
      <c r="C174" s="117" t="s">
        <v>303</v>
      </c>
      <c r="D174" s="80" t="s">
        <v>304</v>
      </c>
      <c r="E174" s="80"/>
      <c r="F174" s="83"/>
      <c r="G174" s="83"/>
      <c r="I174" s="83" t="s">
        <v>246</v>
      </c>
      <c r="L174" s="74"/>
    </row>
    <row r="175" spans="1:12" x14ac:dyDescent="0.25">
      <c r="A175" s="82"/>
      <c r="B175" s="83"/>
      <c r="C175" s="117"/>
      <c r="D175" s="80"/>
      <c r="E175" s="80"/>
      <c r="F175" s="83"/>
      <c r="G175" s="83"/>
      <c r="I175" s="83"/>
      <c r="L175" s="74"/>
    </row>
    <row r="176" spans="1:12" x14ac:dyDescent="0.25">
      <c r="A176" s="82">
        <v>66</v>
      </c>
      <c r="B176" s="83"/>
      <c r="C176" s="79">
        <v>1</v>
      </c>
      <c r="D176" s="121" t="s">
        <v>305</v>
      </c>
      <c r="E176" s="86"/>
      <c r="F176" s="83"/>
      <c r="G176" s="83"/>
      <c r="I176" s="83" t="s">
        <v>246</v>
      </c>
      <c r="L176" s="74"/>
    </row>
    <row r="177" spans="1:12" x14ac:dyDescent="0.25">
      <c r="A177" s="82"/>
      <c r="B177" s="83"/>
      <c r="C177" s="79"/>
      <c r="D177" s="121"/>
      <c r="E177" s="86"/>
      <c r="F177" s="83"/>
      <c r="G177" s="83"/>
      <c r="I177" s="83"/>
      <c r="L177" s="74"/>
    </row>
    <row r="178" spans="1:12" x14ac:dyDescent="0.25">
      <c r="A178" s="82">
        <v>67</v>
      </c>
      <c r="B178" s="83"/>
      <c r="C178" s="79">
        <v>2</v>
      </c>
      <c r="D178" s="121" t="s">
        <v>306</v>
      </c>
      <c r="E178" s="86"/>
      <c r="F178" s="83"/>
      <c r="G178" s="83"/>
      <c r="I178" s="83" t="s">
        <v>246</v>
      </c>
      <c r="L178" s="74"/>
    </row>
    <row r="179" spans="1:12" x14ac:dyDescent="0.25">
      <c r="A179" s="82"/>
      <c r="B179" s="83"/>
      <c r="C179" s="79"/>
      <c r="D179" s="121"/>
      <c r="E179" s="86"/>
      <c r="F179" s="83"/>
      <c r="G179" s="83"/>
      <c r="I179" s="83"/>
      <c r="L179" s="74"/>
    </row>
    <row r="180" spans="1:12" x14ac:dyDescent="0.25">
      <c r="A180" s="82">
        <v>68</v>
      </c>
      <c r="B180" s="83"/>
      <c r="C180" s="79">
        <v>3</v>
      </c>
      <c r="D180" s="121" t="s">
        <v>307</v>
      </c>
      <c r="E180" s="86"/>
      <c r="F180" s="83"/>
      <c r="G180" s="83"/>
      <c r="I180" s="212">
        <v>100000</v>
      </c>
      <c r="L180" s="74"/>
    </row>
    <row r="181" spans="1:12" x14ac:dyDescent="0.25">
      <c r="A181" s="82"/>
      <c r="B181" s="83"/>
      <c r="C181" s="79"/>
      <c r="D181" s="121"/>
      <c r="E181" s="86"/>
      <c r="F181" s="83"/>
      <c r="G181" s="83"/>
      <c r="I181" s="83"/>
      <c r="L181" s="74"/>
    </row>
    <row r="182" spans="1:12" x14ac:dyDescent="0.25">
      <c r="A182" s="82">
        <v>69</v>
      </c>
      <c r="B182" s="83"/>
      <c r="C182" s="79">
        <v>4</v>
      </c>
      <c r="D182" s="121" t="s">
        <v>308</v>
      </c>
      <c r="E182" s="86"/>
      <c r="F182" s="83"/>
      <c r="G182" s="83"/>
      <c r="I182" s="83" t="s">
        <v>246</v>
      </c>
      <c r="L182" s="74"/>
    </row>
    <row r="183" spans="1:12" x14ac:dyDescent="0.25">
      <c r="A183" s="82"/>
      <c r="B183" s="83"/>
      <c r="C183" s="79"/>
      <c r="D183" s="121"/>
      <c r="E183" s="86"/>
      <c r="F183" s="83"/>
      <c r="G183" s="83"/>
      <c r="I183" s="83"/>
      <c r="L183" s="74"/>
    </row>
    <row r="184" spans="1:12" x14ac:dyDescent="0.25">
      <c r="A184" s="82">
        <v>70</v>
      </c>
      <c r="B184" s="83"/>
      <c r="C184" s="79">
        <v>5</v>
      </c>
      <c r="D184" s="121" t="s">
        <v>309</v>
      </c>
      <c r="E184" s="86"/>
      <c r="F184" s="83"/>
      <c r="G184" s="83"/>
      <c r="I184" s="83" t="s">
        <v>246</v>
      </c>
      <c r="L184" s="74"/>
    </row>
    <row r="185" spans="1:12" x14ac:dyDescent="0.25">
      <c r="A185" s="82"/>
      <c r="B185" s="83"/>
      <c r="C185" s="79"/>
      <c r="D185" s="121"/>
      <c r="E185" s="86"/>
      <c r="F185" s="83"/>
      <c r="G185" s="83"/>
      <c r="I185" s="83"/>
      <c r="L185" s="74"/>
    </row>
    <row r="186" spans="1:12" x14ac:dyDescent="0.25">
      <c r="A186" s="82">
        <v>71</v>
      </c>
      <c r="B186" s="83"/>
      <c r="C186" s="79">
        <v>6</v>
      </c>
      <c r="D186" s="121" t="s">
        <v>310</v>
      </c>
      <c r="E186" s="86"/>
      <c r="F186" s="83"/>
      <c r="G186" s="83"/>
      <c r="I186" s="83" t="s">
        <v>246</v>
      </c>
      <c r="L186" s="74"/>
    </row>
    <row r="187" spans="1:12" x14ac:dyDescent="0.25">
      <c r="A187" s="82"/>
      <c r="B187" s="83"/>
      <c r="C187" s="79"/>
      <c r="D187" s="121"/>
      <c r="E187" s="86"/>
      <c r="F187" s="83"/>
      <c r="G187" s="83"/>
      <c r="I187" s="83"/>
      <c r="L187" s="74"/>
    </row>
    <row r="188" spans="1:12" x14ac:dyDescent="0.25">
      <c r="A188" s="82">
        <v>72</v>
      </c>
      <c r="B188" s="83"/>
      <c r="C188" s="79">
        <v>7</v>
      </c>
      <c r="D188" s="121" t="s">
        <v>311</v>
      </c>
      <c r="E188" s="86"/>
      <c r="F188" s="83"/>
      <c r="G188" s="83"/>
      <c r="I188" s="83" t="s">
        <v>246</v>
      </c>
      <c r="L188" s="74"/>
    </row>
    <row r="189" spans="1:12" x14ac:dyDescent="0.25">
      <c r="A189" s="82"/>
      <c r="B189" s="83"/>
      <c r="C189" s="79"/>
      <c r="D189" s="121"/>
      <c r="E189" s="86"/>
      <c r="F189" s="83"/>
      <c r="G189" s="83"/>
      <c r="I189" s="83"/>
      <c r="L189" s="74"/>
    </row>
    <row r="190" spans="1:12" x14ac:dyDescent="0.25">
      <c r="A190" s="82">
        <v>73</v>
      </c>
      <c r="B190" s="83"/>
      <c r="C190" s="79">
        <v>8</v>
      </c>
      <c r="D190" s="121" t="s">
        <v>312</v>
      </c>
      <c r="E190" s="86"/>
      <c r="F190" s="83"/>
      <c r="G190" s="83"/>
      <c r="I190" s="83" t="s">
        <v>246</v>
      </c>
      <c r="L190" s="74"/>
    </row>
    <row r="191" spans="1:12" x14ac:dyDescent="0.25">
      <c r="A191" s="82"/>
      <c r="B191" s="83"/>
      <c r="C191" s="79"/>
      <c r="D191" s="121"/>
      <c r="E191" s="86"/>
      <c r="F191" s="83"/>
      <c r="G191" s="83"/>
      <c r="I191" s="83"/>
      <c r="L191" s="74"/>
    </row>
    <row r="192" spans="1:12" x14ac:dyDescent="0.25">
      <c r="A192" s="82">
        <v>74</v>
      </c>
      <c r="B192" s="83"/>
      <c r="C192" s="79">
        <v>9</v>
      </c>
      <c r="D192" s="121" t="s">
        <v>313</v>
      </c>
      <c r="E192" s="86"/>
      <c r="F192" s="83"/>
      <c r="G192" s="83"/>
      <c r="I192" s="157"/>
      <c r="J192" s="156">
        <f>performanca!B105</f>
        <v>29858628</v>
      </c>
      <c r="L192" s="74"/>
    </row>
    <row r="193" spans="1:12" x14ac:dyDescent="0.25">
      <c r="A193" s="82"/>
      <c r="B193" s="83"/>
      <c r="C193" s="79"/>
      <c r="D193" s="121"/>
      <c r="E193" s="86"/>
      <c r="F193" s="83"/>
      <c r="G193" s="83"/>
      <c r="I193" s="83"/>
      <c r="L193" s="74"/>
    </row>
    <row r="194" spans="1:12" x14ac:dyDescent="0.25">
      <c r="A194" s="82">
        <v>75</v>
      </c>
      <c r="B194" s="83"/>
      <c r="C194" s="79">
        <v>10</v>
      </c>
      <c r="D194" s="121" t="s">
        <v>314</v>
      </c>
      <c r="E194" s="86"/>
      <c r="F194" s="83"/>
      <c r="G194" s="83"/>
      <c r="I194" s="83"/>
      <c r="L194" s="74"/>
    </row>
    <row r="195" spans="1:12" x14ac:dyDescent="0.25">
      <c r="A195" s="73"/>
      <c r="L195" s="74"/>
    </row>
    <row r="196" spans="1:12" x14ac:dyDescent="0.25">
      <c r="A196" s="73"/>
      <c r="D196" s="159" t="s">
        <v>315</v>
      </c>
      <c r="E196" t="s">
        <v>316</v>
      </c>
      <c r="I196" s="73" t="s">
        <v>224</v>
      </c>
      <c r="J196" s="160">
        <f>'te ardh-shpenz'!B42</f>
        <v>4511878</v>
      </c>
      <c r="L196" s="74"/>
    </row>
    <row r="197" spans="1:12" x14ac:dyDescent="0.25">
      <c r="A197" s="73"/>
      <c r="D197" s="159" t="s">
        <v>315</v>
      </c>
      <c r="E197" t="s">
        <v>317</v>
      </c>
      <c r="I197" s="73" t="s">
        <v>224</v>
      </c>
      <c r="J197" s="96"/>
      <c r="L197" s="74"/>
    </row>
    <row r="198" spans="1:12" x14ac:dyDescent="0.25">
      <c r="A198" s="73"/>
      <c r="D198" s="159" t="s">
        <v>315</v>
      </c>
      <c r="E198" t="s">
        <v>318</v>
      </c>
      <c r="I198" s="73" t="s">
        <v>224</v>
      </c>
      <c r="J198" s="161">
        <f>'te ardh-shpenz'!B42</f>
        <v>4511878</v>
      </c>
      <c r="L198" s="74"/>
    </row>
    <row r="199" spans="1:12" x14ac:dyDescent="0.25">
      <c r="A199" s="73"/>
      <c r="D199" s="159" t="s">
        <v>315</v>
      </c>
      <c r="E199" t="s">
        <v>126</v>
      </c>
      <c r="I199" s="73" t="s">
        <v>224</v>
      </c>
      <c r="J199" s="161">
        <f>J198*0.15</f>
        <v>676781.7</v>
      </c>
      <c r="L199" s="74"/>
    </row>
    <row r="200" spans="1:12" x14ac:dyDescent="0.25">
      <c r="A200" s="73"/>
      <c r="L200" s="74"/>
    </row>
    <row r="201" spans="1:12" x14ac:dyDescent="0.25">
      <c r="A201" s="73"/>
      <c r="L201" s="74"/>
    </row>
    <row r="202" spans="1:12" ht="15.75" x14ac:dyDescent="0.25">
      <c r="A202" s="73"/>
      <c r="B202" s="412" t="s">
        <v>319</v>
      </c>
      <c r="C202" s="412"/>
      <c r="D202" s="162" t="s">
        <v>320</v>
      </c>
      <c r="L202" s="74"/>
    </row>
    <row r="203" spans="1:12" x14ac:dyDescent="0.25">
      <c r="A203" s="73"/>
      <c r="L203" s="74"/>
    </row>
    <row r="204" spans="1:12" x14ac:dyDescent="0.25">
      <c r="A204" s="73"/>
      <c r="C204" s="83"/>
      <c r="D204" s="83" t="s">
        <v>321</v>
      </c>
      <c r="L204" s="74"/>
    </row>
    <row r="205" spans="1:12" x14ac:dyDescent="0.25">
      <c r="A205" s="73"/>
      <c r="C205" s="83" t="s">
        <v>322</v>
      </c>
      <c r="D205" s="83"/>
      <c r="L205" s="74"/>
    </row>
    <row r="206" spans="1:12" x14ac:dyDescent="0.25">
      <c r="A206" s="73"/>
      <c r="C206" s="83"/>
      <c r="D206" s="83" t="s">
        <v>323</v>
      </c>
      <c r="L206" s="74"/>
    </row>
    <row r="207" spans="1:12" x14ac:dyDescent="0.25">
      <c r="A207" s="73"/>
      <c r="C207" s="83" t="s">
        <v>324</v>
      </c>
      <c r="D207" s="83"/>
      <c r="L207" s="74"/>
    </row>
    <row r="208" spans="1:12" x14ac:dyDescent="0.25">
      <c r="A208" s="73"/>
      <c r="L208" s="74"/>
    </row>
    <row r="209" spans="1:12" x14ac:dyDescent="0.25">
      <c r="A209" s="73"/>
      <c r="L209" s="74"/>
    </row>
    <row r="210" spans="1:12" x14ac:dyDescent="0.25">
      <c r="A210" s="73"/>
      <c r="L210" s="74"/>
    </row>
    <row r="211" spans="1:12" ht="15.75" x14ac:dyDescent="0.25">
      <c r="A211" s="73"/>
      <c r="G211" s="413" t="s">
        <v>325</v>
      </c>
      <c r="H211" s="413"/>
      <c r="I211" s="413"/>
      <c r="J211" s="413"/>
      <c r="K211" s="413"/>
      <c r="L211" s="74"/>
    </row>
    <row r="212" spans="1:12" ht="15.75" x14ac:dyDescent="0.25">
      <c r="A212" s="73"/>
      <c r="G212" s="414" t="s">
        <v>537</v>
      </c>
      <c r="H212" s="414"/>
      <c r="I212" s="414"/>
      <c r="J212" s="414"/>
      <c r="K212" s="414"/>
    </row>
    <row r="213" spans="1:12" x14ac:dyDescent="0.25">
      <c r="A213" s="73"/>
    </row>
    <row r="214" spans="1:12" x14ac:dyDescent="0.25">
      <c r="A214" s="73"/>
    </row>
    <row r="215" spans="1:12" x14ac:dyDescent="0.25">
      <c r="A215" s="73"/>
    </row>
    <row r="216" spans="1:12" x14ac:dyDescent="0.25">
      <c r="A216" s="73"/>
    </row>
    <row r="217" spans="1:12" x14ac:dyDescent="0.25">
      <c r="A217" s="73"/>
    </row>
    <row r="218" spans="1:12" x14ac:dyDescent="0.25">
      <c r="A218" s="73"/>
    </row>
    <row r="219" spans="1:12" x14ac:dyDescent="0.25">
      <c r="A219" s="73"/>
    </row>
    <row r="220" spans="1:12" x14ac:dyDescent="0.25">
      <c r="A220" s="73"/>
    </row>
    <row r="221" spans="1:12" x14ac:dyDescent="0.25">
      <c r="A221" s="73"/>
    </row>
    <row r="222" spans="1:12" x14ac:dyDescent="0.25">
      <c r="A222" s="73"/>
    </row>
    <row r="223" spans="1:12" x14ac:dyDescent="0.25">
      <c r="A223" s="73"/>
    </row>
    <row r="224" spans="1:12" x14ac:dyDescent="0.25">
      <c r="A224" s="73"/>
    </row>
    <row r="225" spans="1:1" x14ac:dyDescent="0.25">
      <c r="A225" s="73"/>
    </row>
    <row r="226" spans="1:1" x14ac:dyDescent="0.25">
      <c r="A226" s="73"/>
    </row>
    <row r="227" spans="1:1" x14ac:dyDescent="0.25">
      <c r="A227" s="73"/>
    </row>
    <row r="228" spans="1:1" x14ac:dyDescent="0.25">
      <c r="A228" s="73"/>
    </row>
    <row r="229" spans="1:1" x14ac:dyDescent="0.25">
      <c r="A229" s="73"/>
    </row>
  </sheetData>
  <mergeCells count="34">
    <mergeCell ref="D134:E134"/>
    <mergeCell ref="B202:C202"/>
    <mergeCell ref="G211:K211"/>
    <mergeCell ref="G212:K212"/>
    <mergeCell ref="C98:C99"/>
    <mergeCell ref="D98:D99"/>
    <mergeCell ref="E98:G98"/>
    <mergeCell ref="H98:J98"/>
    <mergeCell ref="D128:E128"/>
    <mergeCell ref="D129:E129"/>
    <mergeCell ref="F46:G46"/>
    <mergeCell ref="D17:J17"/>
    <mergeCell ref="C19:C20"/>
    <mergeCell ref="D19:H20"/>
    <mergeCell ref="D21:H21"/>
    <mergeCell ref="D22:H22"/>
    <mergeCell ref="D23:H23"/>
    <mergeCell ref="D24:H24"/>
    <mergeCell ref="D25:J25"/>
    <mergeCell ref="D34:E34"/>
    <mergeCell ref="D35:E35"/>
    <mergeCell ref="D40:E40"/>
    <mergeCell ref="D16:E16"/>
    <mergeCell ref="G16:H16"/>
    <mergeCell ref="B4:C4"/>
    <mergeCell ref="C10:C11"/>
    <mergeCell ref="D10:E11"/>
    <mergeCell ref="F10:F11"/>
    <mergeCell ref="G10:H11"/>
    <mergeCell ref="D12:E12"/>
    <mergeCell ref="G12:H12"/>
    <mergeCell ref="G13:H13"/>
    <mergeCell ref="G14:H14"/>
    <mergeCell ref="D15:E15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3601-EF4B-4AE4-9CBE-D5819939ACEF}">
  <dimension ref="A1:M168"/>
  <sheetViews>
    <sheetView topLeftCell="C136" workbookViewId="0">
      <selection activeCell="K152" sqref="K152"/>
    </sheetView>
  </sheetViews>
  <sheetFormatPr defaultColWidth="11.7109375" defaultRowHeight="12" x14ac:dyDescent="0.2"/>
  <cols>
    <col min="1" max="16384" width="11.7109375" style="213"/>
  </cols>
  <sheetData>
    <row r="1" spans="1:13" ht="15" customHeight="1" x14ac:dyDescent="0.25">
      <c r="A1" s="423"/>
      <c r="B1" s="423"/>
      <c r="C1" s="423"/>
      <c r="D1" s="423"/>
      <c r="E1" s="423"/>
      <c r="F1" s="423"/>
      <c r="G1" s="423"/>
      <c r="H1" s="423"/>
      <c r="I1" s="423"/>
      <c r="J1" s="422"/>
      <c r="K1"/>
      <c r="L1"/>
    </row>
    <row r="2" spans="1:13" ht="15.75" customHeight="1" thickBot="1" x14ac:dyDescent="0.3">
      <c r="A2" s="424" t="s">
        <v>1456</v>
      </c>
      <c r="B2" s="424"/>
      <c r="C2" s="424"/>
      <c r="D2" s="424"/>
      <c r="E2" s="424"/>
      <c r="F2" s="424"/>
      <c r="G2" s="424"/>
      <c r="H2" s="424"/>
      <c r="I2" s="424"/>
      <c r="J2" s="422"/>
      <c r="K2" s="231" t="s">
        <v>514</v>
      </c>
      <c r="L2"/>
    </row>
    <row r="3" spans="1:13" ht="45.75" thickBot="1" x14ac:dyDescent="0.3">
      <c r="A3" s="425" t="s">
        <v>326</v>
      </c>
      <c r="B3" s="425" t="s">
        <v>327</v>
      </c>
      <c r="C3" s="427" t="s">
        <v>328</v>
      </c>
      <c r="D3" s="427" t="s">
        <v>329</v>
      </c>
      <c r="E3" s="427" t="s">
        <v>330</v>
      </c>
      <c r="F3" s="427" t="s">
        <v>331</v>
      </c>
      <c r="G3" s="427" t="s">
        <v>332</v>
      </c>
      <c r="H3" s="232" t="s">
        <v>333</v>
      </c>
      <c r="I3" s="427" t="s">
        <v>334</v>
      </c>
      <c r="J3" s="422"/>
      <c r="K3" s="233" t="s">
        <v>515</v>
      </c>
      <c r="L3"/>
    </row>
    <row r="4" spans="1:13" ht="15.75" customHeight="1" thickBot="1" x14ac:dyDescent="0.3">
      <c r="A4" s="426"/>
      <c r="B4" s="426"/>
      <c r="C4" s="428"/>
      <c r="D4" s="428"/>
      <c r="E4" s="428"/>
      <c r="F4" s="428"/>
      <c r="G4" s="428"/>
      <c r="H4" s="234" t="s">
        <v>1457</v>
      </c>
      <c r="I4" s="428"/>
      <c r="J4" s="422"/>
      <c r="K4"/>
      <c r="L4"/>
    </row>
    <row r="5" spans="1:13" ht="15.75" x14ac:dyDescent="0.25">
      <c r="A5" s="235" t="s">
        <v>335</v>
      </c>
      <c r="B5" s="236"/>
      <c r="C5" s="236"/>
      <c r="D5" s="236"/>
      <c r="E5" s="236"/>
      <c r="F5" s="236"/>
      <c r="G5" s="236"/>
      <c r="H5" s="236"/>
      <c r="I5" s="236"/>
      <c r="J5" s="230"/>
      <c r="K5"/>
      <c r="L5"/>
    </row>
    <row r="6" spans="1:13" ht="30" x14ac:dyDescent="0.25">
      <c r="A6" s="235">
        <v>218102</v>
      </c>
      <c r="B6" s="237" t="s">
        <v>336</v>
      </c>
      <c r="C6" s="238" t="s">
        <v>337</v>
      </c>
      <c r="D6" s="239">
        <v>82000</v>
      </c>
      <c r="E6" s="240">
        <v>12</v>
      </c>
      <c r="F6" s="241">
        <v>0.2</v>
      </c>
      <c r="G6" s="242">
        <f>'[2]Amortizim 2022 graphic line-01'!I6*F6</f>
        <v>585.32335824820916</v>
      </c>
      <c r="H6" s="243">
        <f>G6+'[2]Amortizim 2022 graphic line-01'!H6</f>
        <v>79658.706567007161</v>
      </c>
      <c r="I6" s="243">
        <f>D6-H6</f>
        <v>2341.2934329928394</v>
      </c>
      <c r="J6" s="230"/>
      <c r="K6" s="111">
        <f>H6-G6</f>
        <v>79073.383208758954</v>
      </c>
      <c r="L6"/>
      <c r="M6" s="214"/>
    </row>
    <row r="7" spans="1:13" ht="30" x14ac:dyDescent="0.25">
      <c r="A7" s="235">
        <v>218103</v>
      </c>
      <c r="B7" s="237" t="s">
        <v>338</v>
      </c>
      <c r="C7" s="238" t="s">
        <v>337</v>
      </c>
      <c r="D7" s="239">
        <v>61500</v>
      </c>
      <c r="E7" s="240">
        <v>12</v>
      </c>
      <c r="F7" s="241">
        <v>0.2</v>
      </c>
      <c r="G7" s="242">
        <f>'[2]Amortizim 2022 graphic line-01'!I7*F7</f>
        <v>576.17768077558139</v>
      </c>
      <c r="H7" s="243">
        <f>G7+'[2]Amortizim 2022 graphic line-01'!H7</f>
        <v>59195.289276897674</v>
      </c>
      <c r="I7" s="243">
        <f t="shared" ref="I7:I21" si="0">D7-H7</f>
        <v>2304.7107231023256</v>
      </c>
      <c r="J7" s="230"/>
      <c r="K7" s="111">
        <f t="shared" ref="K7:K21" si="1">H7-G7</f>
        <v>58619.111596122093</v>
      </c>
      <c r="L7"/>
      <c r="M7" s="214"/>
    </row>
    <row r="8" spans="1:13" ht="30" x14ac:dyDescent="0.25">
      <c r="A8" s="235">
        <v>218104</v>
      </c>
      <c r="B8" s="237" t="s">
        <v>339</v>
      </c>
      <c r="C8" s="238" t="s">
        <v>337</v>
      </c>
      <c r="D8" s="239">
        <v>49000</v>
      </c>
      <c r="E8" s="240">
        <v>12</v>
      </c>
      <c r="F8" s="241">
        <v>0.2</v>
      </c>
      <c r="G8" s="242">
        <f>'[2]Amortizim 2022 graphic line-01'!I8*F8</f>
        <v>459.06839606509749</v>
      </c>
      <c r="H8" s="243">
        <f>G8+'[2]Amortizim 2022 graphic line-01'!H8</f>
        <v>47163.726415739613</v>
      </c>
      <c r="I8" s="243">
        <f t="shared" si="0"/>
        <v>1836.273584260387</v>
      </c>
      <c r="J8" s="230"/>
      <c r="K8" s="111">
        <f t="shared" si="1"/>
        <v>46704.658019674513</v>
      </c>
      <c r="L8"/>
      <c r="M8" s="214"/>
    </row>
    <row r="9" spans="1:13" ht="15" x14ac:dyDescent="0.25">
      <c r="A9" s="244">
        <v>218105</v>
      </c>
      <c r="B9" s="245" t="s">
        <v>340</v>
      </c>
      <c r="C9" s="246" t="s">
        <v>337</v>
      </c>
      <c r="D9" s="247">
        <v>115000</v>
      </c>
      <c r="E9" s="248">
        <v>12</v>
      </c>
      <c r="F9" s="249">
        <v>0.2</v>
      </c>
      <c r="G9" s="242">
        <f>'[2]Amortizim 2022 graphic line-01'!I9*F9</f>
        <v>1077.4054193364516</v>
      </c>
      <c r="H9" s="243">
        <f>G9+'[2]Amortizim 2022 graphic line-01'!H9</f>
        <v>110690.3783226542</v>
      </c>
      <c r="I9" s="243">
        <f t="shared" si="0"/>
        <v>4309.6216773458</v>
      </c>
      <c r="J9" s="250"/>
      <c r="K9" s="111">
        <f t="shared" si="1"/>
        <v>109612.97290331774</v>
      </c>
      <c r="L9"/>
      <c r="M9" s="214"/>
    </row>
    <row r="10" spans="1:13" ht="15" x14ac:dyDescent="0.25">
      <c r="A10" s="244">
        <v>218106</v>
      </c>
      <c r="B10" s="251" t="s">
        <v>341</v>
      </c>
      <c r="C10" s="252" t="s">
        <v>342</v>
      </c>
      <c r="D10" s="247">
        <v>70825</v>
      </c>
      <c r="E10" s="248">
        <v>12</v>
      </c>
      <c r="F10" s="249">
        <v>0.2</v>
      </c>
      <c r="G10" s="242">
        <f>'[2]Amortizim 2022 graphic line-01'!I10*F10</f>
        <v>1017.0415531904117</v>
      </c>
      <c r="H10" s="243">
        <f>G10+'[2]Amortizim 2022 graphic line-01'!H10</f>
        <v>66756.833787238356</v>
      </c>
      <c r="I10" s="243">
        <f t="shared" si="0"/>
        <v>4068.1662127616437</v>
      </c>
      <c r="J10" s="250"/>
      <c r="K10" s="111">
        <f t="shared" si="1"/>
        <v>65739.792234047942</v>
      </c>
      <c r="L10"/>
      <c r="M10" s="214"/>
    </row>
    <row r="11" spans="1:13" ht="15" x14ac:dyDescent="0.25">
      <c r="A11" s="244">
        <v>218107</v>
      </c>
      <c r="B11" s="251" t="s">
        <v>343</v>
      </c>
      <c r="C11" s="252" t="s">
        <v>344</v>
      </c>
      <c r="D11" s="247">
        <v>25958</v>
      </c>
      <c r="E11" s="248">
        <v>12</v>
      </c>
      <c r="F11" s="249">
        <v>0.2</v>
      </c>
      <c r="G11" s="242">
        <f>'[2]Amortizim 2022 graphic line-01'!I11*F11</f>
        <v>464.40414337033218</v>
      </c>
      <c r="H11" s="243">
        <f>G11+'[2]Amortizim 2022 graphic line-01'!H11</f>
        <v>24100.383426518671</v>
      </c>
      <c r="I11" s="243">
        <f t="shared" si="0"/>
        <v>1857.6165734813294</v>
      </c>
      <c r="J11" s="250"/>
      <c r="K11" s="111">
        <f t="shared" si="1"/>
        <v>23635.979283148339</v>
      </c>
      <c r="L11"/>
      <c r="M11" s="214"/>
    </row>
    <row r="12" spans="1:13" ht="15" x14ac:dyDescent="0.25">
      <c r="A12" s="244"/>
      <c r="B12" s="253" t="s">
        <v>345</v>
      </c>
      <c r="C12" s="254">
        <v>42262</v>
      </c>
      <c r="D12" s="255">
        <v>186160</v>
      </c>
      <c r="E12" s="248">
        <v>12</v>
      </c>
      <c r="F12" s="249">
        <v>0.2</v>
      </c>
      <c r="G12" s="242">
        <f>'[2]Amortizim 2022 graphic line-01'!I12*F12</f>
        <v>9647.3020830088772</v>
      </c>
      <c r="H12" s="243">
        <f>G12+'[2]Amortizim 2022 graphic line-01'!H12</f>
        <v>147570.79166796448</v>
      </c>
      <c r="I12" s="243">
        <f t="shared" si="0"/>
        <v>38589.208332035516</v>
      </c>
      <c r="J12" s="250"/>
      <c r="K12" s="111">
        <f t="shared" si="1"/>
        <v>137923.48958495562</v>
      </c>
      <c r="L12"/>
      <c r="M12" s="214"/>
    </row>
    <row r="13" spans="1:13" ht="15" x14ac:dyDescent="0.25">
      <c r="A13" s="244"/>
      <c r="B13" s="253" t="s">
        <v>346</v>
      </c>
      <c r="C13" s="254">
        <v>42338</v>
      </c>
      <c r="D13" s="247">
        <v>6918</v>
      </c>
      <c r="E13" s="248">
        <v>12</v>
      </c>
      <c r="F13" s="249">
        <v>0.2</v>
      </c>
      <c r="G13" s="242">
        <f>'[2]Amortizim 2022 graphic line-01'!I13*F13</f>
        <v>0</v>
      </c>
      <c r="H13" s="243">
        <f>G13+'[2]Amortizim 2022 graphic line-01'!H13</f>
        <v>0</v>
      </c>
      <c r="I13" s="243">
        <v>0</v>
      </c>
      <c r="J13" s="250"/>
      <c r="K13" s="111">
        <f t="shared" si="1"/>
        <v>0</v>
      </c>
      <c r="L13"/>
      <c r="M13" s="214"/>
    </row>
    <row r="14" spans="1:13" ht="15" x14ac:dyDescent="0.25">
      <c r="A14" s="244"/>
      <c r="B14" s="253" t="s">
        <v>347</v>
      </c>
      <c r="C14" s="254">
        <v>42343</v>
      </c>
      <c r="D14" s="255">
        <v>6900</v>
      </c>
      <c r="E14" s="248">
        <v>12</v>
      </c>
      <c r="F14" s="249">
        <v>0.2</v>
      </c>
      <c r="G14" s="242">
        <f>'[2]Amortizim 2022 graphic line-01'!I14*F14</f>
        <v>0</v>
      </c>
      <c r="H14" s="243">
        <f>G14+'[2]Amortizim 2022 graphic line-01'!H14</f>
        <v>0</v>
      </c>
      <c r="I14" s="243">
        <v>0</v>
      </c>
      <c r="J14" s="250"/>
      <c r="K14" s="111">
        <f t="shared" si="1"/>
        <v>0</v>
      </c>
      <c r="L14"/>
      <c r="M14" s="214"/>
    </row>
    <row r="15" spans="1:13" ht="15" x14ac:dyDescent="0.25">
      <c r="A15" s="244"/>
      <c r="B15" s="251" t="s">
        <v>516</v>
      </c>
      <c r="C15" s="252" t="s">
        <v>348</v>
      </c>
      <c r="D15" s="247">
        <v>273554</v>
      </c>
      <c r="E15" s="248">
        <v>12</v>
      </c>
      <c r="F15" s="249">
        <v>0.2</v>
      </c>
      <c r="G15" s="242">
        <f>'[2]Amortizim 2022 graphic line-01'!I15*F15</f>
        <v>26876.10341347945</v>
      </c>
      <c r="H15" s="243">
        <f>G15+'[2]Amortizim 2022 graphic line-01'!H15</f>
        <v>166049.58634608221</v>
      </c>
      <c r="I15" s="243">
        <f t="shared" si="0"/>
        <v>107504.41365391779</v>
      </c>
      <c r="J15" s="250"/>
      <c r="K15" s="111">
        <f t="shared" si="1"/>
        <v>139173.48293260275</v>
      </c>
      <c r="L15"/>
      <c r="M15" s="214"/>
    </row>
    <row r="16" spans="1:13" ht="15" x14ac:dyDescent="0.25">
      <c r="A16" s="244"/>
      <c r="B16" s="251" t="s">
        <v>349</v>
      </c>
      <c r="C16" s="256">
        <v>43736</v>
      </c>
      <c r="D16" s="247">
        <v>122000</v>
      </c>
      <c r="E16" s="248">
        <v>12</v>
      </c>
      <c r="F16" s="249">
        <v>0.2</v>
      </c>
      <c r="G16" s="242">
        <f>'[2]Amortizim 2022 graphic line-01'!I16*F16</f>
        <v>9369.6</v>
      </c>
      <c r="H16" s="243">
        <f>G16+'[2]Amortizim 2022 graphic line-01'!H16</f>
        <v>84521.600000000006</v>
      </c>
      <c r="I16" s="243">
        <f t="shared" si="0"/>
        <v>37478.399999999994</v>
      </c>
      <c r="J16" s="250"/>
      <c r="K16" s="111">
        <f t="shared" si="1"/>
        <v>75152</v>
      </c>
      <c r="L16"/>
      <c r="M16" s="214"/>
    </row>
    <row r="17" spans="1:13" ht="15" x14ac:dyDescent="0.25">
      <c r="A17" s="244"/>
      <c r="B17" s="257" t="s">
        <v>517</v>
      </c>
      <c r="C17" s="258">
        <v>43845</v>
      </c>
      <c r="D17" s="259">
        <v>132085</v>
      </c>
      <c r="E17" s="248">
        <v>12</v>
      </c>
      <c r="F17" s="249">
        <v>0.2</v>
      </c>
      <c r="G17" s="242">
        <f>'[2]Amortizim 2022 graphic line-01'!I17*F17</f>
        <v>13666.394666666667</v>
      </c>
      <c r="H17" s="243">
        <f>G17+'[2]Amortizim 2022 graphic line-01'!H17</f>
        <v>77419.421333333332</v>
      </c>
      <c r="I17" s="243">
        <f t="shared" si="0"/>
        <v>54665.578666666668</v>
      </c>
      <c r="J17" s="250"/>
      <c r="K17" s="111">
        <f t="shared" si="1"/>
        <v>63753.026666666665</v>
      </c>
      <c r="L17"/>
      <c r="M17" s="214"/>
    </row>
    <row r="18" spans="1:13" ht="15.75" x14ac:dyDescent="0.25">
      <c r="A18" s="244"/>
      <c r="B18" s="260" t="s">
        <v>518</v>
      </c>
      <c r="C18" s="258">
        <v>43866</v>
      </c>
      <c r="D18" s="259">
        <v>67013</v>
      </c>
      <c r="E18" s="248">
        <v>12</v>
      </c>
      <c r="F18" s="249">
        <v>0.2</v>
      </c>
      <c r="G18" s="242">
        <f>'[2]Amortizim 2022 graphic line-01'!I18*F18</f>
        <v>7005.0922666666665</v>
      </c>
      <c r="H18" s="243">
        <f>G18+'[2]Amortizim 2022 graphic line-01'!H18</f>
        <v>38992.630933333334</v>
      </c>
      <c r="I18" s="243">
        <f t="shared" si="0"/>
        <v>28020.369066666666</v>
      </c>
      <c r="J18" s="250"/>
      <c r="K18" s="111">
        <f t="shared" si="1"/>
        <v>31987.538666666667</v>
      </c>
      <c r="L18"/>
      <c r="M18" s="214"/>
    </row>
    <row r="19" spans="1:13" ht="15.75" x14ac:dyDescent="0.25">
      <c r="A19" s="244"/>
      <c r="B19" s="260" t="s">
        <v>519</v>
      </c>
      <c r="C19" s="258">
        <v>43866</v>
      </c>
      <c r="D19" s="259">
        <v>43000</v>
      </c>
      <c r="E19" s="248">
        <v>12</v>
      </c>
      <c r="F19" s="249">
        <v>0.2</v>
      </c>
      <c r="G19" s="242">
        <f>'[2]Amortizim 2022 graphic line-01'!I19*F19</f>
        <v>4494.9333333333334</v>
      </c>
      <c r="H19" s="243">
        <f>G19+'[2]Amortizim 2022 graphic line-01'!H19</f>
        <v>25020.26666666667</v>
      </c>
      <c r="I19" s="243">
        <f t="shared" si="0"/>
        <v>17979.73333333333</v>
      </c>
      <c r="J19" s="250"/>
      <c r="K19" s="111">
        <f t="shared" si="1"/>
        <v>20525.333333333336</v>
      </c>
      <c r="L19"/>
      <c r="M19" s="214"/>
    </row>
    <row r="20" spans="1:13" ht="15.75" x14ac:dyDescent="0.25">
      <c r="A20" s="244"/>
      <c r="B20" s="260" t="s">
        <v>520</v>
      </c>
      <c r="C20" s="261">
        <v>43866</v>
      </c>
      <c r="D20" s="259">
        <v>22250</v>
      </c>
      <c r="E20" s="248">
        <v>12</v>
      </c>
      <c r="F20" s="249">
        <v>0.2</v>
      </c>
      <c r="G20" s="242">
        <f>'[2]Amortizim 2022 graphic line-01'!I20*F20</f>
        <v>2325.8666666666663</v>
      </c>
      <c r="H20" s="243">
        <f>G20+'[2]Amortizim 2022 graphic line-01'!H20</f>
        <v>12946.533333333335</v>
      </c>
      <c r="I20" s="243">
        <f t="shared" si="0"/>
        <v>9303.4666666666653</v>
      </c>
      <c r="J20" s="250"/>
      <c r="K20" s="111">
        <f t="shared" si="1"/>
        <v>10620.666666666668</v>
      </c>
      <c r="L20"/>
      <c r="M20" s="214"/>
    </row>
    <row r="21" spans="1:13" ht="15" x14ac:dyDescent="0.25">
      <c r="A21" s="244"/>
      <c r="B21" s="262" t="s">
        <v>521</v>
      </c>
      <c r="C21" s="261">
        <v>44100</v>
      </c>
      <c r="D21" s="259">
        <v>18525</v>
      </c>
      <c r="E21" s="248">
        <v>12</v>
      </c>
      <c r="F21" s="249">
        <v>0.2</v>
      </c>
      <c r="G21" s="242">
        <f>'[2]Amortizim 2022 graphic line-01'!I21*F21</f>
        <v>2252.6400000000003</v>
      </c>
      <c r="H21" s="243">
        <f>G21+'[2]Amortizim 2022 graphic line-01'!H21</f>
        <v>9514.44</v>
      </c>
      <c r="I21" s="243">
        <f t="shared" si="0"/>
        <v>9010.56</v>
      </c>
      <c r="J21" s="250"/>
      <c r="K21" s="111">
        <f t="shared" si="1"/>
        <v>7261.8</v>
      </c>
      <c r="L21"/>
      <c r="M21" s="214"/>
    </row>
    <row r="22" spans="1:13" ht="15.75" thickBot="1" x14ac:dyDescent="0.3">
      <c r="A22" s="244"/>
      <c r="B22" s="245"/>
      <c r="C22" s="263"/>
      <c r="D22" s="247"/>
      <c r="E22" s="248"/>
      <c r="F22" s="249"/>
      <c r="G22" s="242"/>
      <c r="H22" s="243"/>
      <c r="I22" s="243"/>
      <c r="J22" s="250"/>
      <c r="K22" s="264"/>
      <c r="L22"/>
      <c r="M22" s="214"/>
    </row>
    <row r="23" spans="1:13" ht="16.5" thickBot="1" x14ac:dyDescent="0.3">
      <c r="A23" s="244"/>
      <c r="B23" s="244"/>
      <c r="C23" s="265" t="s">
        <v>1457</v>
      </c>
      <c r="D23" s="266">
        <f>SUM(D6:D21)</f>
        <v>1282688</v>
      </c>
      <c r="E23" s="266"/>
      <c r="F23" s="266"/>
      <c r="G23" s="267">
        <f>SUM(G6:G21)</f>
        <v>79817.352980807744</v>
      </c>
      <c r="H23" s="267">
        <f>SUM(H6:H21)</f>
        <v>949600.58807676903</v>
      </c>
      <c r="I23" s="267">
        <f>SUM(I6:I21)</f>
        <v>319269.41192323097</v>
      </c>
      <c r="J23" s="250"/>
      <c r="K23" s="268">
        <f>SUM(K6:K21)</f>
        <v>869783.23509596137</v>
      </c>
      <c r="L23"/>
    </row>
    <row r="24" spans="1:13" ht="15" x14ac:dyDescent="0.25">
      <c r="A24" s="235" t="s">
        <v>350</v>
      </c>
      <c r="B24" s="269"/>
      <c r="C24" s="270"/>
      <c r="D24" s="269"/>
      <c r="E24" s="269"/>
      <c r="F24" s="269"/>
      <c r="G24" s="269"/>
      <c r="H24" s="269"/>
      <c r="I24" s="269"/>
      <c r="J24" s="250"/>
      <c r="K24" s="111"/>
      <c r="L24"/>
    </row>
    <row r="25" spans="1:13" ht="15" x14ac:dyDescent="0.25">
      <c r="A25" s="271">
        <v>218201</v>
      </c>
      <c r="B25" s="245" t="s">
        <v>351</v>
      </c>
      <c r="C25" s="246" t="s">
        <v>352</v>
      </c>
      <c r="D25" s="272">
        <v>2036964</v>
      </c>
      <c r="E25" s="248">
        <v>12</v>
      </c>
      <c r="F25" s="249">
        <v>0.25</v>
      </c>
      <c r="G25" s="272">
        <f>'[2]Amortizim 2022 graphic line-01'!I25*F25</f>
        <v>8317.4938590014353</v>
      </c>
      <c r="H25" s="272">
        <f>'[2]Amortizim 2022 graphic line-01'!H25+G25</f>
        <v>2012011.5184229957</v>
      </c>
      <c r="I25" s="273">
        <f>D25-H25</f>
        <v>24952.481577004306</v>
      </c>
      <c r="J25" s="250"/>
      <c r="K25" s="111">
        <f>H25-G25</f>
        <v>2003694.0245639943</v>
      </c>
      <c r="L25"/>
    </row>
    <row r="26" spans="1:13" ht="15" x14ac:dyDescent="0.25">
      <c r="A26" s="271">
        <v>218202</v>
      </c>
      <c r="B26" s="245" t="s">
        <v>353</v>
      </c>
      <c r="C26" s="246" t="s">
        <v>352</v>
      </c>
      <c r="D26" s="272">
        <v>30640</v>
      </c>
      <c r="E26" s="248">
        <v>12</v>
      </c>
      <c r="F26" s="249">
        <v>0.25</v>
      </c>
      <c r="G26" s="272">
        <f>'[2]Amortizim 2022 graphic line-01'!I26*F26</f>
        <v>0</v>
      </c>
      <c r="H26" s="272">
        <f>'[2]Amortizim 2022 graphic line-01'!H26+G26</f>
        <v>0</v>
      </c>
      <c r="I26" s="273">
        <v>0</v>
      </c>
      <c r="J26" s="250"/>
      <c r="K26" s="111">
        <f t="shared" ref="K26:K73" si="2">H26-G26</f>
        <v>0</v>
      </c>
      <c r="L26"/>
    </row>
    <row r="27" spans="1:13" ht="15" x14ac:dyDescent="0.25">
      <c r="A27" s="271">
        <v>218204</v>
      </c>
      <c r="B27" s="245" t="s">
        <v>354</v>
      </c>
      <c r="C27" s="246" t="s">
        <v>352</v>
      </c>
      <c r="D27" s="272">
        <v>27438</v>
      </c>
      <c r="E27" s="248">
        <v>12</v>
      </c>
      <c r="F27" s="249">
        <v>0.25</v>
      </c>
      <c r="G27" s="272">
        <f>'[2]Amortizim 2022 graphic line-01'!I27*F27</f>
        <v>0</v>
      </c>
      <c r="H27" s="272">
        <f>'[2]Amortizim 2022 graphic line-01'!H27+G27</f>
        <v>0</v>
      </c>
      <c r="I27" s="273">
        <v>0</v>
      </c>
      <c r="J27" s="250"/>
      <c r="K27" s="111">
        <f t="shared" si="2"/>
        <v>0</v>
      </c>
      <c r="L27" s="272"/>
    </row>
    <row r="28" spans="1:13" ht="15" x14ac:dyDescent="0.25">
      <c r="A28" s="271">
        <v>218205</v>
      </c>
      <c r="B28" s="245" t="s">
        <v>355</v>
      </c>
      <c r="C28" s="246" t="s">
        <v>352</v>
      </c>
      <c r="D28" s="272">
        <v>36555</v>
      </c>
      <c r="E28" s="248">
        <v>12</v>
      </c>
      <c r="F28" s="249">
        <v>0.25</v>
      </c>
      <c r="G28" s="272">
        <f>'[2]Amortizim 2022 graphic line-01'!I28*F28</f>
        <v>0</v>
      </c>
      <c r="H28" s="272">
        <f>'[2]Amortizim 2022 graphic line-01'!H28+G28</f>
        <v>0</v>
      </c>
      <c r="I28" s="273">
        <v>0</v>
      </c>
      <c r="J28" s="250"/>
      <c r="K28" s="111">
        <f t="shared" si="2"/>
        <v>0</v>
      </c>
      <c r="L28" s="272"/>
    </row>
    <row r="29" spans="1:13" ht="15" x14ac:dyDescent="0.25">
      <c r="A29" s="271">
        <v>218206</v>
      </c>
      <c r="B29" s="245" t="s">
        <v>356</v>
      </c>
      <c r="C29" s="246" t="s">
        <v>357</v>
      </c>
      <c r="D29" s="272">
        <v>46666</v>
      </c>
      <c r="E29" s="248">
        <v>12</v>
      </c>
      <c r="F29" s="249">
        <v>0.25</v>
      </c>
      <c r="G29" s="272">
        <f>'[2]Amortizim 2022 graphic line-01'!I29*F29</f>
        <v>0</v>
      </c>
      <c r="H29" s="272">
        <f>'[2]Amortizim 2022 graphic line-01'!H29+G29</f>
        <v>0</v>
      </c>
      <c r="I29" s="273">
        <v>0</v>
      </c>
      <c r="J29" s="250"/>
      <c r="K29" s="111">
        <f t="shared" si="2"/>
        <v>0</v>
      </c>
      <c r="L29" s="272"/>
    </row>
    <row r="30" spans="1:13" ht="15" x14ac:dyDescent="0.25">
      <c r="A30" s="271">
        <v>218207</v>
      </c>
      <c r="B30" s="245" t="s">
        <v>358</v>
      </c>
      <c r="C30" s="246" t="s">
        <v>359</v>
      </c>
      <c r="D30" s="272">
        <v>115073</v>
      </c>
      <c r="E30" s="248">
        <v>12</v>
      </c>
      <c r="F30" s="249">
        <v>0.25</v>
      </c>
      <c r="G30" s="272">
        <f>'[2]Amortizim 2022 graphic line-01'!I30*F30</f>
        <v>803.2935798412218</v>
      </c>
      <c r="H30" s="272">
        <f>'[2]Amortizim 2022 graphic line-01'!H30+G30</f>
        <v>112663.11926047633</v>
      </c>
      <c r="I30" s="273">
        <f>D30-H30</f>
        <v>2409.8807395236654</v>
      </c>
      <c r="J30" s="250"/>
      <c r="K30" s="111">
        <f t="shared" si="2"/>
        <v>111859.82568063511</v>
      </c>
      <c r="L30" s="272"/>
    </row>
    <row r="31" spans="1:13" ht="15" x14ac:dyDescent="0.25">
      <c r="A31" s="271">
        <v>218208</v>
      </c>
      <c r="B31" s="245" t="s">
        <v>360</v>
      </c>
      <c r="C31" s="246" t="s">
        <v>361</v>
      </c>
      <c r="D31" s="272">
        <v>115000</v>
      </c>
      <c r="E31" s="248">
        <v>12</v>
      </c>
      <c r="F31" s="249">
        <v>0.25</v>
      </c>
      <c r="G31" s="272">
        <f>'[2]Amortizim 2022 graphic line-01'!I31*F31</f>
        <v>810.78895505466789</v>
      </c>
      <c r="H31" s="272">
        <f>'[2]Amortizim 2022 graphic line-01'!H31+G31</f>
        <v>112567.633134836</v>
      </c>
      <c r="I31" s="273">
        <f>D31-H31</f>
        <v>2432.3668651640037</v>
      </c>
      <c r="J31" s="250"/>
      <c r="K31" s="111">
        <f t="shared" si="2"/>
        <v>111756.84417978133</v>
      </c>
      <c r="L31" s="272"/>
    </row>
    <row r="32" spans="1:13" ht="15" x14ac:dyDescent="0.25">
      <c r="A32" s="271">
        <v>218209</v>
      </c>
      <c r="B32" s="245" t="s">
        <v>362</v>
      </c>
      <c r="C32" s="246" t="s">
        <v>363</v>
      </c>
      <c r="D32" s="272">
        <v>198000</v>
      </c>
      <c r="E32" s="248">
        <v>12</v>
      </c>
      <c r="F32" s="249">
        <v>0.25</v>
      </c>
      <c r="G32" s="272">
        <f>'[2]Amortizim 2022 graphic line-01'!I32*F32</f>
        <v>1435.3455491568166</v>
      </c>
      <c r="H32" s="272">
        <f>'[2]Amortizim 2022 graphic line-01'!H32+G32</f>
        <v>193693.96335252956</v>
      </c>
      <c r="I32" s="273">
        <f t="shared" ref="I32:I71" si="3">D32-H32</f>
        <v>4306.0366474704351</v>
      </c>
      <c r="J32" s="250"/>
      <c r="K32" s="111">
        <f t="shared" si="2"/>
        <v>192258.61780337273</v>
      </c>
      <c r="L32" s="272"/>
    </row>
    <row r="33" spans="1:12" ht="15" x14ac:dyDescent="0.25">
      <c r="A33" s="271">
        <v>218210</v>
      </c>
      <c r="B33" s="245" t="s">
        <v>364</v>
      </c>
      <c r="C33" s="246" t="s">
        <v>365</v>
      </c>
      <c r="D33" s="272">
        <v>29250</v>
      </c>
      <c r="E33" s="248">
        <v>12</v>
      </c>
      <c r="F33" s="249">
        <v>0.25</v>
      </c>
      <c r="G33" s="272">
        <f>'[2]Amortizim 2022 graphic line-01'!I33*F33</f>
        <v>0</v>
      </c>
      <c r="H33" s="272">
        <f>'[2]Amortizim 2022 graphic line-01'!H33+G33</f>
        <v>0</v>
      </c>
      <c r="I33" s="273">
        <v>0</v>
      </c>
      <c r="J33" s="250"/>
      <c r="K33" s="111">
        <f t="shared" si="2"/>
        <v>0</v>
      </c>
      <c r="L33" s="272"/>
    </row>
    <row r="34" spans="1:12" ht="15" x14ac:dyDescent="0.25">
      <c r="A34" s="271">
        <v>218211</v>
      </c>
      <c r="B34" s="245" t="s">
        <v>366</v>
      </c>
      <c r="C34" s="246" t="s">
        <v>363</v>
      </c>
      <c r="D34" s="272">
        <v>135336</v>
      </c>
      <c r="E34" s="248">
        <v>12</v>
      </c>
      <c r="F34" s="249">
        <v>0.25</v>
      </c>
      <c r="G34" s="272">
        <f>'[2]Amortizim 2022 graphic line-01'!I34*F34</f>
        <v>981.08043050851848</v>
      </c>
      <c r="H34" s="272">
        <f>'[2]Amortizim 2022 graphic line-01'!H34+G34</f>
        <v>132392.75870847446</v>
      </c>
      <c r="I34" s="273">
        <f t="shared" si="3"/>
        <v>2943.2412915255409</v>
      </c>
      <c r="J34" s="250"/>
      <c r="K34" s="111">
        <f t="shared" si="2"/>
        <v>131411.67827796593</v>
      </c>
      <c r="L34" s="272"/>
    </row>
    <row r="35" spans="1:12" ht="15" x14ac:dyDescent="0.25">
      <c r="A35" s="244">
        <v>218212</v>
      </c>
      <c r="B35" s="274" t="s">
        <v>367</v>
      </c>
      <c r="C35" s="246" t="s">
        <v>368</v>
      </c>
      <c r="D35" s="275">
        <v>42196</v>
      </c>
      <c r="E35" s="248">
        <v>12</v>
      </c>
      <c r="F35" s="249">
        <v>0.25</v>
      </c>
      <c r="G35" s="272">
        <f>'[2]Amortizim 2022 graphic line-01'!I35*F35</f>
        <v>0</v>
      </c>
      <c r="H35" s="272">
        <f>'[2]Amortizim 2022 graphic line-01'!H35+G35</f>
        <v>0</v>
      </c>
      <c r="I35" s="273">
        <v>0</v>
      </c>
      <c r="J35" s="250"/>
      <c r="K35" s="111">
        <f t="shared" si="2"/>
        <v>0</v>
      </c>
      <c r="L35" s="272"/>
    </row>
    <row r="36" spans="1:12" ht="15" x14ac:dyDescent="0.25">
      <c r="A36" s="244">
        <v>218213</v>
      </c>
      <c r="B36" s="274" t="s">
        <v>369</v>
      </c>
      <c r="C36" s="246" t="s">
        <v>370</v>
      </c>
      <c r="D36" s="275">
        <v>45936</v>
      </c>
      <c r="E36" s="248">
        <v>12</v>
      </c>
      <c r="F36" s="249">
        <v>0.25</v>
      </c>
      <c r="G36" s="272">
        <f>'[2]Amortizim 2022 graphic line-01'!I36*F36</f>
        <v>450.29377918178216</v>
      </c>
      <c r="H36" s="272">
        <f>'[2]Amortizim 2022 graphic line-01'!H36+G36</f>
        <v>44585.118662454654</v>
      </c>
      <c r="I36" s="273">
        <f t="shared" si="3"/>
        <v>1350.8813375453465</v>
      </c>
      <c r="J36" s="250"/>
      <c r="K36" s="111">
        <f t="shared" si="2"/>
        <v>44134.824883272871</v>
      </c>
      <c r="L36" s="272"/>
    </row>
    <row r="37" spans="1:12" ht="15" x14ac:dyDescent="0.25">
      <c r="A37" s="244">
        <v>218214</v>
      </c>
      <c r="B37" s="274" t="s">
        <v>371</v>
      </c>
      <c r="C37" s="246" t="s">
        <v>372</v>
      </c>
      <c r="D37" s="275">
        <v>18650</v>
      </c>
      <c r="E37" s="248">
        <v>12</v>
      </c>
      <c r="F37" s="249">
        <v>0.25</v>
      </c>
      <c r="G37" s="272">
        <f>'[2]Amortizim 2022 graphic line-01'!I37*F37</f>
        <v>0</v>
      </c>
      <c r="H37" s="272">
        <f>'[2]Amortizim 2022 graphic line-01'!H37+G37</f>
        <v>0</v>
      </c>
      <c r="I37" s="273">
        <v>0</v>
      </c>
      <c r="J37" s="250"/>
      <c r="K37" s="111">
        <f t="shared" si="2"/>
        <v>0</v>
      </c>
      <c r="L37" s="272"/>
    </row>
    <row r="38" spans="1:12" ht="15" x14ac:dyDescent="0.25">
      <c r="A38" s="244">
        <v>218215</v>
      </c>
      <c r="B38" s="274" t="s">
        <v>373</v>
      </c>
      <c r="C38" s="246" t="s">
        <v>374</v>
      </c>
      <c r="D38" s="275">
        <v>11833</v>
      </c>
      <c r="E38" s="248">
        <v>12</v>
      </c>
      <c r="F38" s="249">
        <v>0.25</v>
      </c>
      <c r="G38" s="272">
        <f>'[2]Amortizim 2022 graphic line-01'!I38*F38</f>
        <v>0</v>
      </c>
      <c r="H38" s="272">
        <f>'[2]Amortizim 2022 graphic line-01'!H38+G38</f>
        <v>0</v>
      </c>
      <c r="I38" s="273">
        <v>0</v>
      </c>
      <c r="J38" s="250"/>
      <c r="K38" s="111">
        <f t="shared" si="2"/>
        <v>0</v>
      </c>
      <c r="L38"/>
    </row>
    <row r="39" spans="1:12" ht="15" x14ac:dyDescent="0.25">
      <c r="A39" s="244">
        <v>218216</v>
      </c>
      <c r="B39" s="274" t="s">
        <v>375</v>
      </c>
      <c r="C39" s="246" t="s">
        <v>376</v>
      </c>
      <c r="D39" s="275">
        <v>163333</v>
      </c>
      <c r="E39" s="248">
        <v>12</v>
      </c>
      <c r="F39" s="249">
        <v>0.25</v>
      </c>
      <c r="G39" s="272">
        <f>'[2]Amortizim 2022 graphic line-01'!I39*F39</f>
        <v>1957.6942012785221</v>
      </c>
      <c r="H39" s="272">
        <f>'[2]Amortizim 2022 graphic line-01'!H39+G39</f>
        <v>157459.91739616444</v>
      </c>
      <c r="I39" s="273">
        <f t="shared" si="3"/>
        <v>5873.082603835559</v>
      </c>
      <c r="J39" s="250"/>
      <c r="K39" s="111">
        <f t="shared" si="2"/>
        <v>155502.22319488591</v>
      </c>
      <c r="L39"/>
    </row>
    <row r="40" spans="1:12" ht="15" x14ac:dyDescent="0.25">
      <c r="A40" s="244">
        <v>218217</v>
      </c>
      <c r="B40" s="274" t="s">
        <v>377</v>
      </c>
      <c r="C40" s="246" t="s">
        <v>378</v>
      </c>
      <c r="D40" s="275">
        <v>15000</v>
      </c>
      <c r="E40" s="248">
        <v>12</v>
      </c>
      <c r="F40" s="249">
        <v>0.25</v>
      </c>
      <c r="G40" s="272">
        <f>'[2]Amortizim 2022 graphic line-01'!I40*F40</f>
        <v>0</v>
      </c>
      <c r="H40" s="272">
        <f>'[2]Amortizim 2022 graphic line-01'!H40+G40</f>
        <v>0</v>
      </c>
      <c r="I40" s="273">
        <v>0</v>
      </c>
      <c r="J40" s="250"/>
      <c r="K40" s="111">
        <f t="shared" si="2"/>
        <v>0</v>
      </c>
      <c r="L40"/>
    </row>
    <row r="41" spans="1:12" ht="15" x14ac:dyDescent="0.25">
      <c r="A41" s="244">
        <v>218218</v>
      </c>
      <c r="B41" s="274" t="s">
        <v>379</v>
      </c>
      <c r="C41" s="246" t="s">
        <v>380</v>
      </c>
      <c r="D41" s="275">
        <v>140000</v>
      </c>
      <c r="E41" s="248">
        <v>12</v>
      </c>
      <c r="F41" s="249">
        <v>0.25</v>
      </c>
      <c r="G41" s="272">
        <f>'[2]Amortizim 2022 graphic line-01'!I41*F41</f>
        <v>2308.5896611772914</v>
      </c>
      <c r="H41" s="272">
        <f>'[2]Amortizim 2022 graphic line-01'!H41+G41</f>
        <v>133074.23101646814</v>
      </c>
      <c r="I41" s="273">
        <f t="shared" si="3"/>
        <v>6925.7689835318597</v>
      </c>
      <c r="J41" s="250"/>
      <c r="K41" s="111">
        <f t="shared" si="2"/>
        <v>130765.64135529085</v>
      </c>
      <c r="L41"/>
    </row>
    <row r="42" spans="1:12" ht="15" x14ac:dyDescent="0.25">
      <c r="A42" s="244">
        <v>218219</v>
      </c>
      <c r="B42" s="274" t="s">
        <v>381</v>
      </c>
      <c r="C42" s="276" t="s">
        <v>382</v>
      </c>
      <c r="D42" s="275">
        <v>10500</v>
      </c>
      <c r="E42" s="248">
        <v>12</v>
      </c>
      <c r="F42" s="249">
        <v>0.25</v>
      </c>
      <c r="G42" s="272">
        <f>'[2]Amortizim 2022 graphic line-01'!I42*F42</f>
        <v>0</v>
      </c>
      <c r="H42" s="272">
        <f>'[2]Amortizim 2022 graphic line-01'!H42+G42</f>
        <v>0</v>
      </c>
      <c r="I42" s="273">
        <v>0</v>
      </c>
      <c r="J42" s="250"/>
      <c r="K42" s="111">
        <f t="shared" si="2"/>
        <v>0</v>
      </c>
      <c r="L42"/>
    </row>
    <row r="43" spans="1:12" ht="15" x14ac:dyDescent="0.25">
      <c r="A43" s="244">
        <v>218220</v>
      </c>
      <c r="B43" s="274" t="s">
        <v>383</v>
      </c>
      <c r="C43" s="276" t="s">
        <v>384</v>
      </c>
      <c r="D43" s="275">
        <v>182325</v>
      </c>
      <c r="E43" s="248">
        <v>12</v>
      </c>
      <c r="F43" s="249">
        <v>0.25</v>
      </c>
      <c r="G43" s="272">
        <f>'[2]Amortizim 2022 graphic line-01'!I43*F43</f>
        <v>3790.4848533623808</v>
      </c>
      <c r="H43" s="272">
        <f>'[2]Amortizim 2022 graphic line-01'!H43+G43</f>
        <v>170953.54543991285</v>
      </c>
      <c r="I43" s="273">
        <f t="shared" si="3"/>
        <v>11371.45456008715</v>
      </c>
      <c r="J43" s="250"/>
      <c r="K43" s="111">
        <f t="shared" si="2"/>
        <v>167163.06058655048</v>
      </c>
      <c r="L43"/>
    </row>
    <row r="44" spans="1:12" ht="15" x14ac:dyDescent="0.25">
      <c r="A44" s="244">
        <v>218221</v>
      </c>
      <c r="B44" s="274" t="s">
        <v>385</v>
      </c>
      <c r="C44" s="246" t="s">
        <v>386</v>
      </c>
      <c r="D44" s="275">
        <v>9333</v>
      </c>
      <c r="E44" s="248">
        <v>12</v>
      </c>
      <c r="F44" s="249">
        <v>0.25</v>
      </c>
      <c r="G44" s="272">
        <f>'[2]Amortizim 2022 graphic line-01'!I44*F44</f>
        <v>0</v>
      </c>
      <c r="H44" s="272">
        <f>'[2]Amortizim 2022 graphic line-01'!H44+G44</f>
        <v>0</v>
      </c>
      <c r="I44" s="273">
        <v>0</v>
      </c>
      <c r="J44" s="250"/>
      <c r="K44" s="111">
        <f t="shared" si="2"/>
        <v>0</v>
      </c>
      <c r="L44"/>
    </row>
    <row r="45" spans="1:12" ht="15" x14ac:dyDescent="0.25">
      <c r="A45" s="244">
        <v>218222</v>
      </c>
      <c r="B45" s="274" t="s">
        <v>381</v>
      </c>
      <c r="C45" s="246" t="s">
        <v>386</v>
      </c>
      <c r="D45" s="275">
        <v>52500</v>
      </c>
      <c r="E45" s="248">
        <v>12</v>
      </c>
      <c r="F45" s="249">
        <v>0.25</v>
      </c>
      <c r="G45" s="272">
        <f>'[2]Amortizim 2022 graphic line-01'!I45*F45</f>
        <v>1103.8348870734626</v>
      </c>
      <c r="H45" s="272">
        <f>'[2]Amortizim 2022 graphic line-01'!H45+G45</f>
        <v>49188.495338779612</v>
      </c>
      <c r="I45" s="273">
        <f t="shared" si="3"/>
        <v>3311.5046612203878</v>
      </c>
      <c r="J45" s="250"/>
      <c r="K45" s="111">
        <f t="shared" si="2"/>
        <v>48084.66045170615</v>
      </c>
      <c r="L45"/>
    </row>
    <row r="46" spans="1:12" ht="15" x14ac:dyDescent="0.25">
      <c r="A46" s="244">
        <v>218223</v>
      </c>
      <c r="B46" s="274" t="s">
        <v>385</v>
      </c>
      <c r="C46" s="246" t="s">
        <v>387</v>
      </c>
      <c r="D46" s="275">
        <v>4667</v>
      </c>
      <c r="E46" s="248">
        <v>12</v>
      </c>
      <c r="F46" s="249">
        <v>0.25</v>
      </c>
      <c r="G46" s="272">
        <f>'[2]Amortizim 2022 graphic line-01'!I46*F46</f>
        <v>0</v>
      </c>
      <c r="H46" s="272">
        <f>'[2]Amortizim 2022 graphic line-01'!H46+G46</f>
        <v>0</v>
      </c>
      <c r="I46" s="273">
        <v>0</v>
      </c>
      <c r="J46" s="250"/>
      <c r="K46" s="111">
        <f t="shared" si="2"/>
        <v>0</v>
      </c>
      <c r="L46"/>
    </row>
    <row r="47" spans="1:12" ht="15" x14ac:dyDescent="0.25">
      <c r="A47" s="244">
        <v>218224</v>
      </c>
      <c r="B47" s="274" t="s">
        <v>388</v>
      </c>
      <c r="C47" s="246" t="s">
        <v>387</v>
      </c>
      <c r="D47" s="275">
        <v>52500</v>
      </c>
      <c r="E47" s="248">
        <v>12</v>
      </c>
      <c r="F47" s="249">
        <v>0.25</v>
      </c>
      <c r="G47" s="272">
        <f>'[2]Amortizim 2022 graphic line-01'!I47*F47</f>
        <v>1194.5836446056637</v>
      </c>
      <c r="H47" s="272">
        <f>'[2]Amortizim 2022 graphic line-01'!H47+G47</f>
        <v>48916.249066183009</v>
      </c>
      <c r="I47" s="273">
        <f t="shared" si="3"/>
        <v>3583.7509338169912</v>
      </c>
      <c r="J47" s="250"/>
      <c r="K47" s="111">
        <f t="shared" si="2"/>
        <v>47721.665421577345</v>
      </c>
      <c r="L47"/>
    </row>
    <row r="48" spans="1:12" ht="15" x14ac:dyDescent="0.25">
      <c r="A48" s="244">
        <v>218225</v>
      </c>
      <c r="B48" s="274" t="s">
        <v>389</v>
      </c>
      <c r="C48" s="246" t="s">
        <v>390</v>
      </c>
      <c r="D48" s="275">
        <v>52500</v>
      </c>
      <c r="E48" s="248">
        <v>12</v>
      </c>
      <c r="F48" s="249">
        <v>0.25</v>
      </c>
      <c r="G48" s="272">
        <f>'[2]Amortizim 2022 graphic line-01'!I48*F48</f>
        <v>1565.2785693129445</v>
      </c>
      <c r="H48" s="272">
        <f>'[2]Amortizim 2022 graphic line-01'!H48+G48</f>
        <v>47804.164292061163</v>
      </c>
      <c r="I48" s="273">
        <f t="shared" si="3"/>
        <v>4695.835707938837</v>
      </c>
      <c r="J48" s="250"/>
      <c r="K48" s="111">
        <f t="shared" si="2"/>
        <v>46238.885722748222</v>
      </c>
      <c r="L48"/>
    </row>
    <row r="49" spans="1:12" ht="15" x14ac:dyDescent="0.25">
      <c r="A49" s="244">
        <v>218226</v>
      </c>
      <c r="B49" s="274" t="s">
        <v>391</v>
      </c>
      <c r="C49" s="246" t="s">
        <v>390</v>
      </c>
      <c r="D49" s="275">
        <v>56000</v>
      </c>
      <c r="E49" s="248">
        <v>12</v>
      </c>
      <c r="F49" s="249">
        <v>0.25</v>
      </c>
      <c r="G49" s="272">
        <f>'[2]Amortizim 2022 graphic line-01'!I49*F49</f>
        <v>1669.6304739338084</v>
      </c>
      <c r="H49" s="272">
        <f>'[2]Amortizim 2022 graphic line-01'!H49+G49</f>
        <v>50991.108578198575</v>
      </c>
      <c r="I49" s="273">
        <f t="shared" si="3"/>
        <v>5008.8914218014252</v>
      </c>
      <c r="J49" s="250"/>
      <c r="K49" s="111">
        <f t="shared" si="2"/>
        <v>49321.478104264766</v>
      </c>
      <c r="L49"/>
    </row>
    <row r="50" spans="1:12" ht="15" x14ac:dyDescent="0.25">
      <c r="A50" s="244">
        <v>218226</v>
      </c>
      <c r="B50" s="274" t="s">
        <v>392</v>
      </c>
      <c r="C50" s="246" t="s">
        <v>393</v>
      </c>
      <c r="D50" s="275">
        <v>246000</v>
      </c>
      <c r="E50" s="248">
        <v>12</v>
      </c>
      <c r="F50" s="249">
        <v>0.25</v>
      </c>
      <c r="G50" s="272">
        <f>'[2]Amortizim 2022 graphic line-01'!I50*F50</f>
        <v>7525.1541137695313</v>
      </c>
      <c r="H50" s="272">
        <f>'[2]Amortizim 2022 graphic line-01'!H50+G50</f>
        <v>223424.53765869141</v>
      </c>
      <c r="I50" s="273">
        <f t="shared" si="3"/>
        <v>22575.462341308594</v>
      </c>
      <c r="J50" s="250"/>
      <c r="K50" s="111">
        <f t="shared" si="2"/>
        <v>215899.38354492188</v>
      </c>
      <c r="L50"/>
    </row>
    <row r="51" spans="1:12" ht="15" x14ac:dyDescent="0.25">
      <c r="A51" s="244"/>
      <c r="B51" s="277" t="s">
        <v>394</v>
      </c>
      <c r="C51" s="278">
        <v>42303</v>
      </c>
      <c r="D51" s="275">
        <v>8333</v>
      </c>
      <c r="E51" s="248">
        <v>12</v>
      </c>
      <c r="F51" s="249">
        <v>0.25</v>
      </c>
      <c r="G51" s="272">
        <f>'[2]Amortizim 2022 graphic line-01'!I51*F51</f>
        <v>0</v>
      </c>
      <c r="H51" s="272">
        <f>'[2]Amortizim 2022 graphic line-01'!H51+G51</f>
        <v>0</v>
      </c>
      <c r="I51" s="273">
        <v>0</v>
      </c>
      <c r="J51" s="250"/>
      <c r="K51" s="111">
        <f t="shared" si="2"/>
        <v>0</v>
      </c>
      <c r="L51"/>
    </row>
    <row r="52" spans="1:12" ht="15" x14ac:dyDescent="0.25">
      <c r="A52" s="244"/>
      <c r="B52" s="277" t="s">
        <v>395</v>
      </c>
      <c r="C52" s="278">
        <v>42320</v>
      </c>
      <c r="D52" s="275">
        <v>14000</v>
      </c>
      <c r="E52" s="248">
        <v>12</v>
      </c>
      <c r="F52" s="249">
        <v>0.25</v>
      </c>
      <c r="G52" s="272">
        <f>'[2]Amortizim 2022 graphic line-01'!I52*F52</f>
        <v>551.85022223485703</v>
      </c>
      <c r="H52" s="272">
        <f>'[2]Amortizim 2022 graphic line-01'!H52+G52</f>
        <v>12344.44933329543</v>
      </c>
      <c r="I52" s="273">
        <f t="shared" si="3"/>
        <v>1655.5506667045702</v>
      </c>
      <c r="J52" s="250"/>
      <c r="K52" s="111">
        <f t="shared" si="2"/>
        <v>11792.599111060572</v>
      </c>
      <c r="L52"/>
    </row>
    <row r="53" spans="1:12" ht="15" x14ac:dyDescent="0.25">
      <c r="A53" s="244"/>
      <c r="B53" s="274" t="s">
        <v>396</v>
      </c>
      <c r="C53" s="276">
        <v>42525</v>
      </c>
      <c r="D53" s="275">
        <v>92213.79</v>
      </c>
      <c r="E53" s="248">
        <v>12</v>
      </c>
      <c r="F53" s="249">
        <v>0.25</v>
      </c>
      <c r="G53" s="272">
        <f>'[2]Amortizim 2022 graphic line-01'!I53*F53</f>
        <v>4387.9501970672609</v>
      </c>
      <c r="H53" s="272">
        <f>'[2]Amortizim 2022 graphic line-01'!H53+G53</f>
        <v>79049.939408798207</v>
      </c>
      <c r="I53" s="273">
        <f t="shared" si="3"/>
        <v>13163.850591201786</v>
      </c>
      <c r="J53" s="250"/>
      <c r="K53" s="111">
        <f t="shared" si="2"/>
        <v>74661.98921173095</v>
      </c>
      <c r="L53"/>
    </row>
    <row r="54" spans="1:12" ht="15" x14ac:dyDescent="0.25">
      <c r="A54" s="244"/>
      <c r="B54" s="274" t="s">
        <v>397</v>
      </c>
      <c r="C54" s="276">
        <v>42501</v>
      </c>
      <c r="D54" s="275">
        <v>2174607</v>
      </c>
      <c r="E54" s="248">
        <v>12</v>
      </c>
      <c r="F54" s="249">
        <v>0.25</v>
      </c>
      <c r="G54" s="272">
        <f>'[2]Amortizim 2022 graphic line-01'!I54*F54</f>
        <v>101013.9062461853</v>
      </c>
      <c r="H54" s="272">
        <f>'[2]Amortizim 2022 graphic line-01'!H54+G54</f>
        <v>1871565.2812614441</v>
      </c>
      <c r="I54" s="273">
        <f t="shared" si="3"/>
        <v>303041.71873855591</v>
      </c>
      <c r="J54" s="250"/>
      <c r="K54" s="111">
        <f t="shared" si="2"/>
        <v>1770551.3750152588</v>
      </c>
      <c r="L54"/>
    </row>
    <row r="55" spans="1:12" ht="15" x14ac:dyDescent="0.25">
      <c r="A55" s="244"/>
      <c r="B55" s="279" t="s">
        <v>398</v>
      </c>
      <c r="C55" s="280">
        <v>42494</v>
      </c>
      <c r="D55" s="281">
        <v>29166</v>
      </c>
      <c r="E55" s="248">
        <v>12</v>
      </c>
      <c r="F55" s="249">
        <v>0.25</v>
      </c>
      <c r="G55" s="272">
        <f>'[2]Amortizim 2022 graphic line-01'!I55*F55</f>
        <v>1354.8064498901367</v>
      </c>
      <c r="H55" s="272">
        <f>'[2]Amortizim 2022 graphic line-01'!H55+G55</f>
        <v>25101.58065032959</v>
      </c>
      <c r="I55" s="273">
        <f t="shared" si="3"/>
        <v>4064.4193496704102</v>
      </c>
      <c r="J55" s="250"/>
      <c r="K55" s="111">
        <f t="shared" si="2"/>
        <v>23746.774200439453</v>
      </c>
      <c r="L55"/>
    </row>
    <row r="56" spans="1:12" ht="15" x14ac:dyDescent="0.25">
      <c r="A56" s="244"/>
      <c r="B56" s="279" t="s">
        <v>399</v>
      </c>
      <c r="C56" s="280">
        <v>42494</v>
      </c>
      <c r="D56" s="281">
        <v>7000</v>
      </c>
      <c r="E56" s="248">
        <v>12</v>
      </c>
      <c r="F56" s="249">
        <v>0.25</v>
      </c>
      <c r="G56" s="272">
        <f>'[2]Amortizim 2022 graphic line-01'!I56*F56</f>
        <v>0</v>
      </c>
      <c r="H56" s="272">
        <f>'[2]Amortizim 2022 graphic line-01'!H56+G56</f>
        <v>0</v>
      </c>
      <c r="I56" s="273">
        <v>0</v>
      </c>
      <c r="J56" s="250"/>
      <c r="K56" s="111">
        <f t="shared" si="2"/>
        <v>0</v>
      </c>
      <c r="L56"/>
    </row>
    <row r="57" spans="1:12" ht="15" x14ac:dyDescent="0.25">
      <c r="A57" s="244"/>
      <c r="B57" s="279" t="s">
        <v>400</v>
      </c>
      <c r="C57" s="280">
        <v>42762</v>
      </c>
      <c r="D57" s="282">
        <v>122666.7</v>
      </c>
      <c r="E57" s="248">
        <v>12</v>
      </c>
      <c r="F57" s="249">
        <v>0.25</v>
      </c>
      <c r="G57" s="272">
        <f>'[2]Amortizim 2022 graphic line-01'!I57*F57</f>
        <v>6835.3882016200223</v>
      </c>
      <c r="H57" s="272">
        <f>'[2]Amortizim 2022 graphic line-01'!H57+G57</f>
        <v>102160.53539513993</v>
      </c>
      <c r="I57" s="273">
        <f t="shared" si="3"/>
        <v>20506.164604860067</v>
      </c>
      <c r="J57" s="250"/>
      <c r="K57" s="111">
        <f t="shared" si="2"/>
        <v>95325.147193519908</v>
      </c>
      <c r="L57"/>
    </row>
    <row r="58" spans="1:12" ht="15" x14ac:dyDescent="0.25">
      <c r="A58" s="244"/>
      <c r="B58" s="283" t="s">
        <v>401</v>
      </c>
      <c r="C58" s="284">
        <v>42892</v>
      </c>
      <c r="D58" s="285">
        <v>28483</v>
      </c>
      <c r="E58" s="248">
        <v>12</v>
      </c>
      <c r="F58" s="249">
        <v>0.25</v>
      </c>
      <c r="G58" s="272">
        <f>'[2]Amortizim 2022 graphic line-01'!I58*F58</f>
        <v>1771.0617528627999</v>
      </c>
      <c r="H58" s="272">
        <f>'[2]Amortizim 2022 graphic line-01'!H58+G58</f>
        <v>23169.814741411599</v>
      </c>
      <c r="I58" s="273">
        <f t="shared" si="3"/>
        <v>5313.1852585884008</v>
      </c>
      <c r="J58" s="250"/>
      <c r="K58" s="111">
        <f t="shared" si="2"/>
        <v>21398.7529885488</v>
      </c>
      <c r="L58"/>
    </row>
    <row r="59" spans="1:12" ht="15" x14ac:dyDescent="0.25">
      <c r="A59" s="244"/>
      <c r="B59" s="286" t="s">
        <v>402</v>
      </c>
      <c r="C59" s="284">
        <v>42989</v>
      </c>
      <c r="D59" s="285">
        <v>14231</v>
      </c>
      <c r="E59" s="248">
        <v>12</v>
      </c>
      <c r="F59" s="249">
        <v>0.25</v>
      </c>
      <c r="G59" s="272">
        <f>'[2]Amortizim 2022 graphic line-01'!I59*F59</f>
        <v>952.72806011879265</v>
      </c>
      <c r="H59" s="272">
        <f>'[2]Amortizim 2022 graphic line-01'!H59+G59</f>
        <v>11372.815819643622</v>
      </c>
      <c r="I59" s="273">
        <f t="shared" si="3"/>
        <v>2858.1841803563784</v>
      </c>
      <c r="J59" s="250"/>
      <c r="K59" s="111">
        <f t="shared" si="2"/>
        <v>10420.087759524829</v>
      </c>
      <c r="L59"/>
    </row>
    <row r="60" spans="1:12" ht="15" x14ac:dyDescent="0.25">
      <c r="A60" s="244"/>
      <c r="B60" s="286" t="s">
        <v>403</v>
      </c>
      <c r="C60" s="284">
        <v>43817</v>
      </c>
      <c r="D60" s="285">
        <v>58333</v>
      </c>
      <c r="E60" s="248">
        <v>12</v>
      </c>
      <c r="F60" s="249">
        <v>0.25</v>
      </c>
      <c r="G60" s="272">
        <f>'[2]Amortizim 2022 graphic line-01'!I60*F60</f>
        <v>7251.6708904109582</v>
      </c>
      <c r="H60" s="272">
        <f>'[2]Amortizim 2022 graphic line-01'!H60+G60</f>
        <v>36577.987328767122</v>
      </c>
      <c r="I60" s="273">
        <f t="shared" si="3"/>
        <v>21755.012671232878</v>
      </c>
      <c r="J60" s="250"/>
      <c r="K60" s="111">
        <f t="shared" si="2"/>
        <v>29326.316438356163</v>
      </c>
      <c r="L60"/>
    </row>
    <row r="61" spans="1:12" ht="15" x14ac:dyDescent="0.25">
      <c r="A61" s="244"/>
      <c r="B61" s="283" t="s">
        <v>404</v>
      </c>
      <c r="C61" s="254">
        <v>42998</v>
      </c>
      <c r="D61" s="287">
        <v>29158.33</v>
      </c>
      <c r="E61" s="248">
        <v>12</v>
      </c>
      <c r="F61" s="249">
        <v>0.25</v>
      </c>
      <c r="G61" s="272">
        <f>'[2]Amortizim 2022 graphic line-01'!I61*F61</f>
        <v>1965.1067164707974</v>
      </c>
      <c r="H61" s="272">
        <f>'[2]Amortizim 2022 graphic line-01'!H61+G61</f>
        <v>23263.009850587609</v>
      </c>
      <c r="I61" s="273">
        <f t="shared" si="3"/>
        <v>5895.3201494123932</v>
      </c>
      <c r="J61" s="250"/>
      <c r="K61" s="111">
        <f t="shared" si="2"/>
        <v>21297.903134116812</v>
      </c>
      <c r="L61"/>
    </row>
    <row r="62" spans="1:12" ht="15" x14ac:dyDescent="0.25">
      <c r="A62" s="244"/>
      <c r="B62" s="279" t="s">
        <v>405</v>
      </c>
      <c r="C62" s="280">
        <v>43264</v>
      </c>
      <c r="D62" s="282">
        <v>65000</v>
      </c>
      <c r="E62" s="248">
        <v>12</v>
      </c>
      <c r="F62" s="249">
        <v>0.25</v>
      </c>
      <c r="G62" s="272">
        <f>'[2]Amortizim 2022 graphic line-01'!I62*F62</f>
        <v>5433.197021484375</v>
      </c>
      <c r="H62" s="272">
        <f>'[2]Amortizim 2022 graphic line-01'!H62+G62</f>
        <v>48700.408935546875</v>
      </c>
      <c r="I62" s="273">
        <f t="shared" si="3"/>
        <v>16299.591064453125</v>
      </c>
      <c r="J62" s="250"/>
      <c r="K62" s="111">
        <f t="shared" si="2"/>
        <v>43267.2119140625</v>
      </c>
      <c r="L62"/>
    </row>
    <row r="63" spans="1:12" ht="15" x14ac:dyDescent="0.25">
      <c r="A63" s="244"/>
      <c r="B63" s="279" t="s">
        <v>406</v>
      </c>
      <c r="C63" s="280">
        <v>43477</v>
      </c>
      <c r="D63" s="282">
        <v>13992</v>
      </c>
      <c r="E63" s="248">
        <v>12</v>
      </c>
      <c r="F63" s="249">
        <v>0.25</v>
      </c>
      <c r="G63" s="272">
        <v>7064</v>
      </c>
      <c r="H63" s="272">
        <f>'[2]Amortizim 2022 graphic line-01'!H63+G63</f>
        <v>13991.6796875</v>
      </c>
      <c r="I63" s="273">
        <f t="shared" si="3"/>
        <v>0.3203125</v>
      </c>
      <c r="J63" s="250"/>
      <c r="K63" s="111">
        <f t="shared" si="2"/>
        <v>6927.6796875</v>
      </c>
      <c r="L63"/>
    </row>
    <row r="64" spans="1:12" ht="15" x14ac:dyDescent="0.25">
      <c r="A64" s="244"/>
      <c r="B64" s="279" t="s">
        <v>407</v>
      </c>
      <c r="C64" s="280">
        <v>43241</v>
      </c>
      <c r="D64" s="282">
        <v>433333</v>
      </c>
      <c r="E64" s="248">
        <v>12</v>
      </c>
      <c r="F64" s="249">
        <v>0.25</v>
      </c>
      <c r="G64" s="272">
        <f>'[2]Amortizim 2022 graphic line-01'!I64*F64</f>
        <v>35784.884582519531</v>
      </c>
      <c r="H64" s="272">
        <f>'[2]Amortizim 2022 graphic line-01'!H64+G64</f>
        <v>325978.34625244141</v>
      </c>
      <c r="I64" s="273">
        <f t="shared" si="3"/>
        <v>107354.65374755859</v>
      </c>
      <c r="J64" s="250"/>
      <c r="K64" s="111">
        <f t="shared" si="2"/>
        <v>290193.46166992188</v>
      </c>
      <c r="L64"/>
    </row>
    <row r="65" spans="1:13" ht="15" x14ac:dyDescent="0.25">
      <c r="A65" s="244"/>
      <c r="B65" s="288" t="s">
        <v>408</v>
      </c>
      <c r="C65" s="280" t="s">
        <v>409</v>
      </c>
      <c r="D65" s="282">
        <v>725667</v>
      </c>
      <c r="E65" s="248">
        <v>12</v>
      </c>
      <c r="F65" s="249">
        <v>0.25</v>
      </c>
      <c r="G65" s="272">
        <f>'[2]Amortizim 2022 graphic line-01'!I65*F65</f>
        <v>73080.477905273438</v>
      </c>
      <c r="H65" s="272">
        <f>'[2]Amortizim 2022 graphic line-01'!H65+G65</f>
        <v>506425.56628417969</v>
      </c>
      <c r="I65" s="273">
        <f t="shared" si="3"/>
        <v>219241.43371582031</v>
      </c>
      <c r="J65" s="250"/>
      <c r="K65" s="111">
        <f t="shared" si="2"/>
        <v>433345.08837890625</v>
      </c>
      <c r="L65"/>
      <c r="M65" s="215"/>
    </row>
    <row r="66" spans="1:13" ht="15" x14ac:dyDescent="0.25">
      <c r="A66" s="244"/>
      <c r="B66" s="289" t="s">
        <v>522</v>
      </c>
      <c r="C66" s="290">
        <v>43907</v>
      </c>
      <c r="D66" s="291">
        <v>19992</v>
      </c>
      <c r="E66" s="248">
        <v>12</v>
      </c>
      <c r="F66" s="249">
        <v>0.25</v>
      </c>
      <c r="G66" s="272">
        <f>'[2]Amortizim 2022 graphic line-01'!I66</f>
        <v>11479.78125</v>
      </c>
      <c r="H66" s="272">
        <f>'[2]Amortizim 2022 graphic line-01'!H66+G66</f>
        <v>19992</v>
      </c>
      <c r="I66" s="273">
        <f t="shared" si="3"/>
        <v>0</v>
      </c>
      <c r="J66" s="250"/>
      <c r="K66" s="111">
        <f t="shared" si="2"/>
        <v>8512.21875</v>
      </c>
      <c r="L66"/>
      <c r="M66" s="215"/>
    </row>
    <row r="67" spans="1:13" ht="15" x14ac:dyDescent="0.25">
      <c r="A67" s="244"/>
      <c r="B67" s="292" t="s">
        <v>523</v>
      </c>
      <c r="C67" s="284">
        <v>43951</v>
      </c>
      <c r="D67" s="291">
        <v>32833</v>
      </c>
      <c r="E67" s="248">
        <v>12</v>
      </c>
      <c r="F67" s="249">
        <v>0.25</v>
      </c>
      <c r="G67" s="272">
        <f>'[2]Amortizim 2022 graphic line-01'!I67*F67</f>
        <v>4873.6484375</v>
      </c>
      <c r="H67" s="272">
        <f>'[2]Amortizim 2022 graphic line-01'!H67+G67</f>
        <v>18212.0546875</v>
      </c>
      <c r="I67" s="273">
        <f t="shared" si="3"/>
        <v>14620.9453125</v>
      </c>
      <c r="J67" s="250"/>
      <c r="K67" s="111">
        <f t="shared" si="2"/>
        <v>13338.40625</v>
      </c>
      <c r="L67"/>
      <c r="M67" s="215"/>
    </row>
    <row r="68" spans="1:13" ht="15" x14ac:dyDescent="0.25">
      <c r="A68" s="244"/>
      <c r="B68" s="292" t="s">
        <v>524</v>
      </c>
      <c r="C68" s="290">
        <v>43951</v>
      </c>
      <c r="D68" s="291">
        <v>15000</v>
      </c>
      <c r="E68" s="248">
        <v>12</v>
      </c>
      <c r="F68" s="249">
        <v>0.25</v>
      </c>
      <c r="G68" s="272">
        <f>'[2]Amortizim 2022 graphic line-01'!I68*F68</f>
        <v>2226.5625</v>
      </c>
      <c r="H68" s="272">
        <f>'[2]Amortizim 2022 graphic line-01'!H68+G68</f>
        <v>8320.3125</v>
      </c>
      <c r="I68" s="273">
        <f t="shared" si="3"/>
        <v>6679.6875</v>
      </c>
      <c r="J68" s="250"/>
      <c r="K68" s="111">
        <f t="shared" si="2"/>
        <v>6093.75</v>
      </c>
      <c r="L68"/>
      <c r="M68" s="215"/>
    </row>
    <row r="69" spans="1:13" ht="15" x14ac:dyDescent="0.25">
      <c r="A69" s="244"/>
      <c r="B69" s="292" t="s">
        <v>525</v>
      </c>
      <c r="C69" s="290">
        <v>43951</v>
      </c>
      <c r="D69" s="291">
        <v>8167</v>
      </c>
      <c r="E69" s="248">
        <v>12</v>
      </c>
      <c r="F69" s="249">
        <v>0.25</v>
      </c>
      <c r="G69" s="272">
        <f>'[2]Amortizim 2022 graphic line-01'!I69*F69</f>
        <v>1212.2890625</v>
      </c>
      <c r="H69" s="272">
        <f>'[2]Amortizim 2022 graphic line-01'!H69+G69</f>
        <v>4530.1328125</v>
      </c>
      <c r="I69" s="273">
        <f t="shared" si="3"/>
        <v>3636.8671875</v>
      </c>
      <c r="J69" s="250"/>
      <c r="K69" s="111">
        <f t="shared" si="2"/>
        <v>3317.84375</v>
      </c>
      <c r="L69"/>
      <c r="M69" s="215"/>
    </row>
    <row r="70" spans="1:13" ht="15" x14ac:dyDescent="0.25">
      <c r="A70" s="244"/>
      <c r="B70" s="292" t="s">
        <v>526</v>
      </c>
      <c r="C70" s="284">
        <v>43952</v>
      </c>
      <c r="D70" s="291">
        <v>6500</v>
      </c>
      <c r="E70" s="248">
        <v>12</v>
      </c>
      <c r="F70" s="249">
        <v>0.25</v>
      </c>
      <c r="G70" s="272">
        <f>'[2]Amortizim 2022 graphic line-01'!I70*F70</f>
        <v>964.84375</v>
      </c>
      <c r="H70" s="272">
        <f>'[2]Amortizim 2022 graphic line-01'!H70+G70</f>
        <v>3605.46875</v>
      </c>
      <c r="I70" s="273">
        <f t="shared" si="3"/>
        <v>2894.53125</v>
      </c>
      <c r="J70" s="250"/>
      <c r="K70" s="111">
        <f t="shared" si="2"/>
        <v>2640.625</v>
      </c>
      <c r="L70"/>
      <c r="M70" s="215"/>
    </row>
    <row r="71" spans="1:13" ht="15.75" x14ac:dyDescent="0.25">
      <c r="A71" s="244"/>
      <c r="B71" s="293" t="s">
        <v>538</v>
      </c>
      <c r="C71" s="263">
        <v>44287</v>
      </c>
      <c r="D71" s="275">
        <v>14400</v>
      </c>
      <c r="E71" s="248">
        <v>12</v>
      </c>
      <c r="F71" s="249">
        <v>0.25</v>
      </c>
      <c r="G71" s="272">
        <f>'[2]Amortizim 2022 graphic line-01'!I71*F71</f>
        <v>2925</v>
      </c>
      <c r="H71" s="272">
        <f>'[2]Amortizim 2022 graphic line-01'!H71+G71</f>
        <v>5625</v>
      </c>
      <c r="I71" s="273">
        <f t="shared" si="3"/>
        <v>8775</v>
      </c>
      <c r="J71" s="250"/>
      <c r="K71" s="111">
        <f t="shared" si="2"/>
        <v>2700</v>
      </c>
      <c r="L71"/>
      <c r="M71" s="215"/>
    </row>
    <row r="72" spans="1:13" ht="15" x14ac:dyDescent="0.25">
      <c r="A72" s="244"/>
      <c r="B72" s="294" t="s">
        <v>1299</v>
      </c>
      <c r="C72" s="263">
        <v>44597</v>
      </c>
      <c r="D72" s="275">
        <v>485800</v>
      </c>
      <c r="E72" s="248">
        <v>12</v>
      </c>
      <c r="F72" s="249">
        <v>0.25</v>
      </c>
      <c r="G72" s="272">
        <f>'[2]Amortizim 2022 graphic line-01'!I72*F72</f>
        <v>93617.708333333328</v>
      </c>
      <c r="H72" s="272">
        <f>'[2]Amortizim 2022 graphic line-01'!G72+G72</f>
        <v>204946.875</v>
      </c>
      <c r="I72" s="273">
        <f>D72-H72</f>
        <v>280853.125</v>
      </c>
      <c r="J72" s="250"/>
      <c r="K72" s="111">
        <f t="shared" si="2"/>
        <v>111329.16666666667</v>
      </c>
      <c r="L72"/>
      <c r="M72" s="215"/>
    </row>
    <row r="73" spans="1:13" ht="15" x14ac:dyDescent="0.25">
      <c r="A73" s="244"/>
      <c r="B73" s="295" t="s">
        <v>1300</v>
      </c>
      <c r="C73" s="263">
        <v>44670</v>
      </c>
      <c r="D73" s="275">
        <v>18000</v>
      </c>
      <c r="E73" s="248">
        <v>12</v>
      </c>
      <c r="F73" s="249">
        <v>0.25</v>
      </c>
      <c r="G73" s="272">
        <f>'[2]Amortizim 2022 graphic line-01'!I73*F73</f>
        <v>3750</v>
      </c>
      <c r="H73" s="272">
        <f>'[2]Amortizim 2022 graphic line-01'!G73+G73</f>
        <v>6750</v>
      </c>
      <c r="I73" s="273">
        <f>D73-H73</f>
        <v>11250</v>
      </c>
      <c r="J73" s="250"/>
      <c r="K73" s="111">
        <f t="shared" si="2"/>
        <v>3000</v>
      </c>
      <c r="L73"/>
      <c r="M73" s="215"/>
    </row>
    <row r="74" spans="1:13" ht="15.75" thickBot="1" x14ac:dyDescent="0.3">
      <c r="A74" s="244"/>
      <c r="B74" s="296" t="s">
        <v>1458</v>
      </c>
      <c r="C74" s="297">
        <v>45055</v>
      </c>
      <c r="D74" s="294">
        <v>22491</v>
      </c>
      <c r="E74" s="248">
        <v>7.5</v>
      </c>
      <c r="F74" s="249">
        <v>0.25</v>
      </c>
      <c r="G74" s="272">
        <f>((D74*F74)/12)*7.5</f>
        <v>3514.21875</v>
      </c>
      <c r="H74" s="272">
        <v>0</v>
      </c>
      <c r="I74" s="273">
        <f>D74-G74</f>
        <v>18976.78125</v>
      </c>
      <c r="J74" s="250"/>
      <c r="K74" s="111"/>
      <c r="L74"/>
      <c r="M74" s="215"/>
    </row>
    <row r="75" spans="1:13" ht="15" x14ac:dyDescent="0.25">
      <c r="A75" s="244"/>
      <c r="B75" s="298" t="s">
        <v>1459</v>
      </c>
      <c r="C75" s="263">
        <v>45291</v>
      </c>
      <c r="D75" s="294">
        <v>12491.67</v>
      </c>
      <c r="E75" s="248">
        <v>0</v>
      </c>
      <c r="F75" s="249">
        <v>0.25</v>
      </c>
      <c r="G75" s="272">
        <v>0</v>
      </c>
      <c r="H75" s="272">
        <v>0</v>
      </c>
      <c r="I75" s="273">
        <v>12491.67</v>
      </c>
      <c r="J75" s="250"/>
      <c r="K75" s="111"/>
      <c r="L75"/>
    </row>
    <row r="76" spans="1:13" ht="16.5" thickBot="1" x14ac:dyDescent="0.3">
      <c r="A76" s="244"/>
      <c r="B76" s="293"/>
      <c r="C76" s="263"/>
      <c r="D76" s="275"/>
      <c r="E76" s="248"/>
      <c r="F76" s="249"/>
      <c r="G76" s="272"/>
      <c r="H76" s="272"/>
      <c r="I76" s="273"/>
      <c r="J76" s="250"/>
      <c r="K76" s="264"/>
      <c r="L76"/>
    </row>
    <row r="77" spans="1:13" ht="16.5" thickBot="1" x14ac:dyDescent="0.3">
      <c r="A77" s="244"/>
      <c r="B77" s="269"/>
      <c r="C77" s="265" t="s">
        <v>1457</v>
      </c>
      <c r="D77" s="299">
        <f>SUM(D25:D75)</f>
        <v>8326053.4900000002</v>
      </c>
      <c r="E77" s="299"/>
      <c r="F77" s="299"/>
      <c r="G77" s="300">
        <f>SUM(G25:G75)</f>
        <v>405924.62688672962</v>
      </c>
      <c r="H77" s="300">
        <f>SUM(H25:H75)</f>
        <v>6841409.6190273091</v>
      </c>
      <c r="I77" s="300">
        <f>SUM(I25:I75)</f>
        <v>1183068.6522226888</v>
      </c>
      <c r="J77" s="250"/>
      <c r="K77" s="268">
        <f>SUM(K25:K71)</f>
        <v>6324670.0442239149</v>
      </c>
      <c r="L77"/>
    </row>
    <row r="78" spans="1:13" ht="15" x14ac:dyDescent="0.25">
      <c r="A78" s="235" t="s">
        <v>410</v>
      </c>
      <c r="B78" s="244"/>
      <c r="C78" s="244"/>
      <c r="D78" s="244"/>
      <c r="E78" s="244"/>
      <c r="F78" s="244"/>
      <c r="G78" s="272">
        <f>'[2]Amortizim 2019 graphic line '!I61*0.25</f>
        <v>0</v>
      </c>
      <c r="H78" s="244"/>
      <c r="I78" s="273">
        <f t="shared" ref="I78:I104" si="4">D78-H78</f>
        <v>0</v>
      </c>
      <c r="J78" s="250"/>
      <c r="K78" s="111"/>
      <c r="L78"/>
    </row>
    <row r="79" spans="1:13" ht="15" x14ac:dyDescent="0.25">
      <c r="A79" s="301">
        <v>213301</v>
      </c>
      <c r="B79" s="245" t="s">
        <v>411</v>
      </c>
      <c r="C79" s="302" t="s">
        <v>352</v>
      </c>
      <c r="D79" s="272">
        <v>1050500</v>
      </c>
      <c r="E79" s="248">
        <v>12</v>
      </c>
      <c r="F79" s="249">
        <v>0.2</v>
      </c>
      <c r="G79" s="272">
        <f>'[2]Amortizim 2022 graphic line-01'!I77*F79</f>
        <v>6930.2136992071528</v>
      </c>
      <c r="H79" s="272">
        <f>'[2]Amortizim 2022 graphic line-01'!H77+G79</f>
        <v>1022779.1452031714</v>
      </c>
      <c r="I79" s="273">
        <f t="shared" si="4"/>
        <v>27720.854796828586</v>
      </c>
      <c r="J79" s="250"/>
      <c r="K79" s="303">
        <f>H79-G79</f>
        <v>1015848.9315039642</v>
      </c>
      <c r="L79"/>
    </row>
    <row r="80" spans="1:13" ht="15" x14ac:dyDescent="0.25">
      <c r="A80" s="304">
        <v>213302</v>
      </c>
      <c r="B80" s="305" t="s">
        <v>412</v>
      </c>
      <c r="C80" s="302" t="s">
        <v>368</v>
      </c>
      <c r="D80" s="272">
        <v>33963</v>
      </c>
      <c r="E80" s="248">
        <v>12</v>
      </c>
      <c r="F80" s="249">
        <v>0.2</v>
      </c>
      <c r="G80" s="272">
        <f>'[2]Amortizim 2022 graphic line-01'!I78*F80</f>
        <v>4347.2640000000001</v>
      </c>
      <c r="H80" s="272">
        <f>'[2]Amortizim 2022 graphic line-01'!H78+G80</f>
        <v>16573.944</v>
      </c>
      <c r="I80" s="273">
        <f t="shared" si="4"/>
        <v>17389.056</v>
      </c>
      <c r="J80" s="250"/>
      <c r="K80" s="303">
        <f t="shared" ref="K80:K108" si="5">H80-G80</f>
        <v>12226.68</v>
      </c>
      <c r="L80"/>
    </row>
    <row r="81" spans="1:12" ht="15" x14ac:dyDescent="0.25">
      <c r="A81" s="304">
        <v>213303</v>
      </c>
      <c r="B81" s="305" t="s">
        <v>413</v>
      </c>
      <c r="C81" s="302" t="s">
        <v>352</v>
      </c>
      <c r="D81" s="272">
        <v>150000</v>
      </c>
      <c r="E81" s="248">
        <v>12</v>
      </c>
      <c r="F81" s="249">
        <v>0.2</v>
      </c>
      <c r="G81" s="272">
        <f>'[2]Amortizim 2022 graphic line-01'!I79*F81</f>
        <v>989.56046499839874</v>
      </c>
      <c r="H81" s="272">
        <f>'[2]Amortizim 2022 graphic line-01'!H79+G81</f>
        <v>146041.75814000639</v>
      </c>
      <c r="I81" s="273">
        <f t="shared" si="4"/>
        <v>3958.2418599936063</v>
      </c>
      <c r="J81" s="250"/>
      <c r="K81" s="303">
        <f t="shared" si="5"/>
        <v>145052.19767500801</v>
      </c>
      <c r="L81"/>
    </row>
    <row r="82" spans="1:12" ht="15" x14ac:dyDescent="0.25">
      <c r="A82" s="304">
        <v>213304</v>
      </c>
      <c r="B82" s="305" t="s">
        <v>414</v>
      </c>
      <c r="C82" s="302" t="s">
        <v>352</v>
      </c>
      <c r="D82" s="272">
        <v>100000</v>
      </c>
      <c r="E82" s="248">
        <v>12</v>
      </c>
      <c r="F82" s="249">
        <v>0.2</v>
      </c>
      <c r="G82" s="272">
        <f>'[2]Amortizim 2022 graphic line-01'!I80*F82</f>
        <v>659.70697666560011</v>
      </c>
      <c r="H82" s="272">
        <f>'[2]Amortizim 2022 graphic line-01'!H80+G82</f>
        <v>97361.172093337605</v>
      </c>
      <c r="I82" s="273">
        <f t="shared" si="4"/>
        <v>2638.8279066623945</v>
      </c>
      <c r="J82" s="250"/>
      <c r="K82" s="303">
        <f t="shared" si="5"/>
        <v>96701.465116672</v>
      </c>
      <c r="L82"/>
    </row>
    <row r="83" spans="1:12" ht="15" x14ac:dyDescent="0.25">
      <c r="A83" s="304">
        <v>213305</v>
      </c>
      <c r="B83" s="305" t="s">
        <v>415</v>
      </c>
      <c r="C83" s="302" t="s">
        <v>352</v>
      </c>
      <c r="D83" s="272">
        <v>20000</v>
      </c>
      <c r="E83" s="248">
        <v>12</v>
      </c>
      <c r="F83" s="249">
        <v>0.2</v>
      </c>
      <c r="G83" s="272">
        <f>'[2]Amortizim 2022 graphic line-01'!I81*F83</f>
        <v>2560</v>
      </c>
      <c r="H83" s="272">
        <f>'[2]Amortizim 2022 graphic line-01'!H81+G83</f>
        <v>9760</v>
      </c>
      <c r="I83" s="273">
        <f t="shared" si="4"/>
        <v>10240</v>
      </c>
      <c r="J83" s="250"/>
      <c r="K83" s="303">
        <f t="shared" si="5"/>
        <v>7200</v>
      </c>
      <c r="L83"/>
    </row>
    <row r="84" spans="1:12" ht="15" x14ac:dyDescent="0.25">
      <c r="A84" s="304">
        <v>213306</v>
      </c>
      <c r="B84" s="305" t="s">
        <v>416</v>
      </c>
      <c r="C84" s="302" t="s">
        <v>352</v>
      </c>
      <c r="D84" s="272">
        <v>102985</v>
      </c>
      <c r="E84" s="248">
        <v>12</v>
      </c>
      <c r="F84" s="249">
        <v>0.2</v>
      </c>
      <c r="G84" s="272">
        <f>'[2]Amortizim 2022 graphic line-01'!I82*F84</f>
        <v>679.39922991906644</v>
      </c>
      <c r="H84" s="272">
        <f>'[2]Amortizim 2022 graphic line-01'!H82+G84</f>
        <v>100267.40308032374</v>
      </c>
      <c r="I84" s="273">
        <f t="shared" si="4"/>
        <v>2717.5969196762599</v>
      </c>
      <c r="J84" s="250"/>
      <c r="K84" s="303">
        <f t="shared" si="5"/>
        <v>99588.003850404668</v>
      </c>
      <c r="L84"/>
    </row>
    <row r="85" spans="1:12" ht="15" x14ac:dyDescent="0.25">
      <c r="A85" s="304">
        <v>213307</v>
      </c>
      <c r="B85" s="305" t="s">
        <v>417</v>
      </c>
      <c r="C85" s="302" t="s">
        <v>418</v>
      </c>
      <c r="D85" s="272">
        <v>971167</v>
      </c>
      <c r="E85" s="248">
        <v>12</v>
      </c>
      <c r="F85" s="249">
        <v>0.2</v>
      </c>
      <c r="G85" s="272">
        <f>'[2]Amortizim 2022 graphic line-01'!I83*F85</f>
        <v>7332.7788594230551</v>
      </c>
      <c r="H85" s="272">
        <f>'[2]Amortizim 2022 graphic line-01'!H83+G85</f>
        <v>941835.88456230774</v>
      </c>
      <c r="I85" s="273">
        <f t="shared" si="4"/>
        <v>29331.115437692264</v>
      </c>
      <c r="J85" s="250"/>
      <c r="K85" s="303">
        <f t="shared" si="5"/>
        <v>934503.10570288473</v>
      </c>
      <c r="L85"/>
    </row>
    <row r="86" spans="1:12" ht="15" x14ac:dyDescent="0.25">
      <c r="A86" s="304">
        <v>213308</v>
      </c>
      <c r="B86" s="305" t="s">
        <v>419</v>
      </c>
      <c r="C86" s="302" t="s">
        <v>420</v>
      </c>
      <c r="D86" s="272">
        <v>612500</v>
      </c>
      <c r="E86" s="248">
        <v>12</v>
      </c>
      <c r="F86" s="249">
        <v>0.2</v>
      </c>
      <c r="G86" s="272">
        <f>'[2]Amortizim 2022 graphic line-01'!I84*F86</f>
        <v>4317.4658644108104</v>
      </c>
      <c r="H86" s="272">
        <f>'[2]Amortizim 2022 graphic line-01'!H84+G86</f>
        <v>595230.13654235681</v>
      </c>
      <c r="I86" s="273">
        <f t="shared" si="4"/>
        <v>17269.863457643194</v>
      </c>
      <c r="J86" s="250"/>
      <c r="K86" s="303">
        <f t="shared" si="5"/>
        <v>590912.67067794595</v>
      </c>
      <c r="L86"/>
    </row>
    <row r="87" spans="1:12" ht="15" x14ac:dyDescent="0.25">
      <c r="A87" s="304">
        <v>213309</v>
      </c>
      <c r="B87" s="305" t="s">
        <v>421</v>
      </c>
      <c r="C87" s="302" t="s">
        <v>422</v>
      </c>
      <c r="D87" s="272">
        <v>1937998</v>
      </c>
      <c r="E87" s="248">
        <v>12</v>
      </c>
      <c r="F87" s="249">
        <v>0.2</v>
      </c>
      <c r="G87" s="272">
        <f>'[2]Amortizim 2022 graphic line-01'!I85*F87</f>
        <v>23096.385195873259</v>
      </c>
      <c r="H87" s="272">
        <f>'[2]Amortizim 2022 graphic line-01'!H85+G87</f>
        <v>1845612.4592165069</v>
      </c>
      <c r="I87" s="273">
        <f t="shared" si="4"/>
        <v>92385.540783493081</v>
      </c>
      <c r="J87" s="250"/>
      <c r="K87" s="303">
        <f t="shared" si="5"/>
        <v>1822516.0740206337</v>
      </c>
      <c r="L87"/>
    </row>
    <row r="88" spans="1:12" ht="15" x14ac:dyDescent="0.25">
      <c r="A88" s="306">
        <v>213310</v>
      </c>
      <c r="B88" s="305" t="s">
        <v>423</v>
      </c>
      <c r="C88" s="302" t="s">
        <v>352</v>
      </c>
      <c r="D88" s="272">
        <v>100000</v>
      </c>
      <c r="E88" s="248">
        <v>12</v>
      </c>
      <c r="F88" s="249">
        <v>0.2</v>
      </c>
      <c r="G88" s="272">
        <f>'[2]Amortizim 2022 graphic line-01'!I86*F88</f>
        <v>659.70697666560011</v>
      </c>
      <c r="H88" s="272">
        <f>'[2]Amortizim 2022 graphic line-01'!H86+G88</f>
        <v>97361.172093337605</v>
      </c>
      <c r="I88" s="273">
        <f t="shared" si="4"/>
        <v>2638.8279066623945</v>
      </c>
      <c r="J88" s="250"/>
      <c r="K88" s="303">
        <f t="shared" si="5"/>
        <v>96701.465116672</v>
      </c>
      <c r="L88"/>
    </row>
    <row r="89" spans="1:12" ht="15" x14ac:dyDescent="0.25">
      <c r="A89" s="306">
        <v>213311</v>
      </c>
      <c r="B89" s="305" t="s">
        <v>424</v>
      </c>
      <c r="C89" s="307" t="s">
        <v>425</v>
      </c>
      <c r="D89" s="272">
        <v>490000</v>
      </c>
      <c r="E89" s="248">
        <v>12</v>
      </c>
      <c r="F89" s="249">
        <v>0.2</v>
      </c>
      <c r="G89" s="272">
        <f>'[2]Amortizim 2022 graphic line-01'!I87*F89</f>
        <v>12845.055999999995</v>
      </c>
      <c r="H89" s="272">
        <f>'[2]Amortizim 2022 graphic line-01'!H87+G89</f>
        <v>438619.77600000001</v>
      </c>
      <c r="I89" s="273">
        <f t="shared" si="4"/>
        <v>51380.223999999987</v>
      </c>
      <c r="J89" s="250"/>
      <c r="K89" s="303">
        <f t="shared" si="5"/>
        <v>425774.72000000003</v>
      </c>
      <c r="L89"/>
    </row>
    <row r="90" spans="1:12" ht="15" x14ac:dyDescent="0.25">
      <c r="A90" s="306">
        <v>213312</v>
      </c>
      <c r="B90" s="305" t="s">
        <v>426</v>
      </c>
      <c r="C90" s="302" t="s">
        <v>427</v>
      </c>
      <c r="D90" s="272">
        <v>12435</v>
      </c>
      <c r="E90" s="248">
        <v>12</v>
      </c>
      <c r="F90" s="249">
        <v>0.2</v>
      </c>
      <c r="G90" s="272">
        <f>'[2]Amortizim 2022 graphic line-01'!I88*F90</f>
        <v>1591.68</v>
      </c>
      <c r="H90" s="272">
        <f>'[2]Amortizim 2022 graphic line-01'!H88+G90</f>
        <v>6068.2800000000007</v>
      </c>
      <c r="I90" s="273">
        <f t="shared" si="4"/>
        <v>6366.7199999999993</v>
      </c>
      <c r="J90" s="250"/>
      <c r="K90" s="303">
        <f t="shared" si="5"/>
        <v>4476.6000000000004</v>
      </c>
      <c r="L90"/>
    </row>
    <row r="91" spans="1:12" ht="15" x14ac:dyDescent="0.25">
      <c r="A91" s="306">
        <v>213312</v>
      </c>
      <c r="B91" s="305" t="s">
        <v>428</v>
      </c>
      <c r="C91" s="302" t="s">
        <v>393</v>
      </c>
      <c r="D91" s="272">
        <v>153000</v>
      </c>
      <c r="E91" s="248">
        <v>12</v>
      </c>
      <c r="F91" s="249">
        <v>0.2</v>
      </c>
      <c r="G91" s="272">
        <f>'[2]Amortizim 2022 graphic line-01'!I89*F91</f>
        <v>4812.9638399999994</v>
      </c>
      <c r="H91" s="272">
        <f>'[2]Amortizim 2022 graphic line-01'!H89+G91</f>
        <v>133748.14464000001</v>
      </c>
      <c r="I91" s="273">
        <f t="shared" si="4"/>
        <v>19251.855359999987</v>
      </c>
      <c r="J91" s="250"/>
      <c r="K91" s="303">
        <f t="shared" si="5"/>
        <v>128935.18080000002</v>
      </c>
      <c r="L91"/>
    </row>
    <row r="92" spans="1:12" ht="15" x14ac:dyDescent="0.25">
      <c r="A92" s="306"/>
      <c r="B92" s="277" t="s">
        <v>429</v>
      </c>
      <c r="C92" s="308">
        <v>42185</v>
      </c>
      <c r="D92" s="309">
        <v>83000</v>
      </c>
      <c r="E92" s="248">
        <v>12</v>
      </c>
      <c r="F92" s="249">
        <v>0.2</v>
      </c>
      <c r="G92" s="272">
        <f>'[2]Amortizim 2022 graphic line-01'!I90*F92</f>
        <v>2934.6410327671215</v>
      </c>
      <c r="H92" s="272">
        <f>'[2]Amortizim 2022 graphic line-01'!H90+G92</f>
        <v>71261.435868931512</v>
      </c>
      <c r="I92" s="273">
        <f t="shared" si="4"/>
        <v>11738.564131068488</v>
      </c>
      <c r="J92" s="250"/>
      <c r="K92" s="303">
        <f t="shared" si="5"/>
        <v>68326.794836164394</v>
      </c>
      <c r="L92"/>
    </row>
    <row r="93" spans="1:12" ht="15" x14ac:dyDescent="0.25">
      <c r="A93" s="306"/>
      <c r="B93" s="277" t="s">
        <v>430</v>
      </c>
      <c r="C93" s="308">
        <v>42185</v>
      </c>
      <c r="D93" s="309">
        <v>83000</v>
      </c>
      <c r="E93" s="248">
        <v>12</v>
      </c>
      <c r="F93" s="249">
        <v>0.2</v>
      </c>
      <c r="G93" s="272">
        <f>'[2]Amortizim 2022 graphic line-01'!I91*F93</f>
        <v>2934.6410327671215</v>
      </c>
      <c r="H93" s="272">
        <f>'[2]Amortizim 2022 graphic line-01'!H91+G93</f>
        <v>71261.435868931512</v>
      </c>
      <c r="I93" s="273">
        <f t="shared" si="4"/>
        <v>11738.564131068488</v>
      </c>
      <c r="J93" s="250"/>
      <c r="K93" s="303">
        <f t="shared" si="5"/>
        <v>68326.794836164394</v>
      </c>
      <c r="L93"/>
    </row>
    <row r="94" spans="1:12" ht="15" x14ac:dyDescent="0.25">
      <c r="A94" s="306"/>
      <c r="B94" s="277" t="s">
        <v>431</v>
      </c>
      <c r="C94" s="308">
        <v>42185</v>
      </c>
      <c r="D94" s="309">
        <v>83000</v>
      </c>
      <c r="E94" s="248">
        <v>12</v>
      </c>
      <c r="F94" s="249">
        <v>0.2</v>
      </c>
      <c r="G94" s="272">
        <f>'[2]Amortizim 2022 graphic line-01'!I92*F94</f>
        <v>2934.6410327671215</v>
      </c>
      <c r="H94" s="272">
        <f>'[2]Amortizim 2022 graphic line-01'!H92+G94</f>
        <v>71261.435868931512</v>
      </c>
      <c r="I94" s="273">
        <f t="shared" si="4"/>
        <v>11738.564131068488</v>
      </c>
      <c r="J94" s="250"/>
      <c r="K94" s="303">
        <f t="shared" si="5"/>
        <v>68326.794836164394</v>
      </c>
      <c r="L94"/>
    </row>
    <row r="95" spans="1:12" ht="15" x14ac:dyDescent="0.25">
      <c r="A95" s="306"/>
      <c r="B95" s="277" t="s">
        <v>432</v>
      </c>
      <c r="C95" s="308">
        <v>42185</v>
      </c>
      <c r="D95" s="309">
        <v>83000</v>
      </c>
      <c r="E95" s="248">
        <v>12</v>
      </c>
      <c r="F95" s="249">
        <v>0.2</v>
      </c>
      <c r="G95" s="272">
        <f>'[2]Amortizim 2022 graphic line-01'!I93*F95</f>
        <v>2934.6410327671215</v>
      </c>
      <c r="H95" s="272">
        <f>'[2]Amortizim 2022 graphic line-01'!H93+G95</f>
        <v>71261.435868931512</v>
      </c>
      <c r="I95" s="273">
        <f t="shared" si="4"/>
        <v>11738.564131068488</v>
      </c>
      <c r="J95" s="250"/>
      <c r="K95" s="303">
        <f t="shared" si="5"/>
        <v>68326.794836164394</v>
      </c>
      <c r="L95"/>
    </row>
    <row r="96" spans="1:12" ht="15" x14ac:dyDescent="0.25">
      <c r="A96" s="306"/>
      <c r="B96" s="277" t="s">
        <v>433</v>
      </c>
      <c r="C96" s="308">
        <v>42310</v>
      </c>
      <c r="D96" s="163">
        <v>5860191</v>
      </c>
      <c r="E96" s="248">
        <v>12</v>
      </c>
      <c r="F96" s="249">
        <v>0.2</v>
      </c>
      <c r="G96" s="272">
        <f>'[2]Amortizim 2022 graphic line-01'!I94*F96</f>
        <v>222982.50116581359</v>
      </c>
      <c r="H96" s="272">
        <f>'[2]Amortizim 2022 graphic line-01'!H94+G96</f>
        <v>4968260.9953367459</v>
      </c>
      <c r="I96" s="273">
        <f t="shared" si="4"/>
        <v>891930.00466325413</v>
      </c>
      <c r="J96" s="250"/>
      <c r="K96" s="303">
        <f t="shared" si="5"/>
        <v>4745278.4941709321</v>
      </c>
      <c r="L96"/>
    </row>
    <row r="97" spans="1:13" ht="15.75" x14ac:dyDescent="0.25">
      <c r="A97" s="306"/>
      <c r="B97" s="310" t="s">
        <v>434</v>
      </c>
      <c r="C97" s="308">
        <v>43500</v>
      </c>
      <c r="D97" s="163">
        <v>315926</v>
      </c>
      <c r="E97" s="248">
        <v>12</v>
      </c>
      <c r="F97" s="249">
        <v>0.2</v>
      </c>
      <c r="G97" s="272">
        <f>'[2]Amortizim 2022 graphic line-01'!I95*F97</f>
        <v>25779.561600000005</v>
      </c>
      <c r="H97" s="272">
        <f>'[2]Amortizim 2022 graphic line-01'!H95+G97</f>
        <v>212807.7536</v>
      </c>
      <c r="I97" s="273">
        <f t="shared" si="4"/>
        <v>103118.2464</v>
      </c>
      <c r="J97" s="250"/>
      <c r="K97" s="303">
        <f t="shared" si="5"/>
        <v>187028.19199999998</v>
      </c>
      <c r="L97"/>
    </row>
    <row r="98" spans="1:13" ht="15" x14ac:dyDescent="0.25">
      <c r="A98" s="306"/>
      <c r="B98" s="277" t="s">
        <v>435</v>
      </c>
      <c r="C98" s="308">
        <v>42310</v>
      </c>
      <c r="D98" s="163">
        <v>38753</v>
      </c>
      <c r="E98" s="248">
        <v>12</v>
      </c>
      <c r="F98" s="249">
        <v>0.2</v>
      </c>
      <c r="G98" s="272">
        <f>'[2]Amortizim 2022 graphic line-01'!I96*F98</f>
        <v>1474.5664207324933</v>
      </c>
      <c r="H98" s="272">
        <f>'[2]Amortizim 2022 graphic line-01'!H96+G98</f>
        <v>32854.734317070026</v>
      </c>
      <c r="I98" s="273">
        <f t="shared" si="4"/>
        <v>5898.265682929974</v>
      </c>
      <c r="J98" s="250"/>
      <c r="K98" s="303">
        <f t="shared" si="5"/>
        <v>31380.167896337534</v>
      </c>
      <c r="L98"/>
    </row>
    <row r="99" spans="1:13" ht="15" x14ac:dyDescent="0.25">
      <c r="A99" s="306"/>
      <c r="B99" s="277" t="s">
        <v>436</v>
      </c>
      <c r="C99" s="308">
        <v>42354</v>
      </c>
      <c r="D99" s="163">
        <v>15774.95</v>
      </c>
      <c r="E99" s="248">
        <v>12</v>
      </c>
      <c r="F99" s="249">
        <v>0.2</v>
      </c>
      <c r="G99" s="272">
        <f>'[2]Amortizim 2022 graphic line-01'!I97*F99</f>
        <v>615.20543547616444</v>
      </c>
      <c r="H99" s="272">
        <f>'[2]Amortizim 2022 graphic line-01'!H97+G99</f>
        <v>13314.128258095343</v>
      </c>
      <c r="I99" s="273">
        <f t="shared" si="4"/>
        <v>2460.8217419046578</v>
      </c>
      <c r="J99" s="250"/>
      <c r="K99" s="303">
        <f t="shared" si="5"/>
        <v>12698.922822619179</v>
      </c>
      <c r="L99"/>
    </row>
    <row r="100" spans="1:13" ht="15" x14ac:dyDescent="0.25">
      <c r="A100" s="306"/>
      <c r="B100" s="277" t="s">
        <v>437</v>
      </c>
      <c r="C100" s="308">
        <v>42368</v>
      </c>
      <c r="D100" s="163">
        <v>100000</v>
      </c>
      <c r="E100" s="248">
        <v>12</v>
      </c>
      <c r="F100" s="249">
        <v>0.2</v>
      </c>
      <c r="G100" s="272">
        <f>'[2]Amortizim 2022 graphic line-01'!I98*F100</f>
        <v>3932.1600000000008</v>
      </c>
      <c r="H100" s="272">
        <f>'[2]Amortizim 2022 graphic line-01'!H98+G100</f>
        <v>84271.360000000001</v>
      </c>
      <c r="I100" s="273">
        <f t="shared" si="4"/>
        <v>15728.64</v>
      </c>
      <c r="J100" s="250"/>
      <c r="K100" s="303">
        <f t="shared" si="5"/>
        <v>80339.199999999997</v>
      </c>
      <c r="L100"/>
    </row>
    <row r="101" spans="1:13" ht="15" x14ac:dyDescent="0.25">
      <c r="A101" s="306"/>
      <c r="B101" s="311" t="s">
        <v>438</v>
      </c>
      <c r="C101" s="312">
        <v>42878</v>
      </c>
      <c r="D101" s="313">
        <v>257983.33</v>
      </c>
      <c r="E101" s="248">
        <v>12</v>
      </c>
      <c r="F101" s="249">
        <v>0.2</v>
      </c>
      <c r="G101" s="272">
        <f>'[2]Amortizim 2022 graphic line-01'!I99*F101</f>
        <v>13922.380690249638</v>
      </c>
      <c r="H101" s="272">
        <f>'[2]Amortizim 2022 graphic line-01'!H99+G101</f>
        <v>202293.80723900144</v>
      </c>
      <c r="I101" s="273">
        <f t="shared" si="4"/>
        <v>55689.522760998545</v>
      </c>
      <c r="J101" s="250"/>
      <c r="K101" s="303">
        <f t="shared" si="5"/>
        <v>188371.4265487518</v>
      </c>
      <c r="L101"/>
    </row>
    <row r="102" spans="1:13" ht="15.75" x14ac:dyDescent="0.25">
      <c r="A102" s="306"/>
      <c r="B102" s="314" t="s">
        <v>439</v>
      </c>
      <c r="C102" s="308">
        <v>42881</v>
      </c>
      <c r="D102" s="315">
        <v>152946</v>
      </c>
      <c r="E102" s="248">
        <v>12</v>
      </c>
      <c r="F102" s="249">
        <v>0.2</v>
      </c>
      <c r="G102" s="272">
        <f>'[2]Amortizim 2022 graphic line-01'!I100*F102</f>
        <v>8269.3619712000018</v>
      </c>
      <c r="H102" s="272">
        <f>'[2]Amortizim 2022 graphic line-01'!H100+G102</f>
        <v>119868.5521152</v>
      </c>
      <c r="I102" s="273">
        <f t="shared" si="4"/>
        <v>33077.4478848</v>
      </c>
      <c r="J102" s="250"/>
      <c r="K102" s="303">
        <f t="shared" si="5"/>
        <v>111599.19014399999</v>
      </c>
      <c r="L102"/>
    </row>
    <row r="103" spans="1:13" ht="15.75" x14ac:dyDescent="0.25">
      <c r="A103" s="306"/>
      <c r="B103" s="314" t="s">
        <v>440</v>
      </c>
      <c r="C103" s="308">
        <v>42881</v>
      </c>
      <c r="D103" s="315">
        <v>212602</v>
      </c>
      <c r="E103" s="248">
        <v>12</v>
      </c>
      <c r="F103" s="249">
        <v>0.2</v>
      </c>
      <c r="G103" s="272">
        <f>'[2]Amortizim 2022 graphic line-01'!I101*F103</f>
        <v>11494.794854399999</v>
      </c>
      <c r="H103" s="272">
        <f>'[2]Amortizim 2022 graphic line-01'!H101+G103</f>
        <v>166622.82058240002</v>
      </c>
      <c r="I103" s="273">
        <f t="shared" si="4"/>
        <v>45979.179417599982</v>
      </c>
      <c r="J103" s="250"/>
      <c r="K103" s="303">
        <f t="shared" si="5"/>
        <v>155128.02572800001</v>
      </c>
      <c r="L103"/>
    </row>
    <row r="104" spans="1:13" ht="15.75" x14ac:dyDescent="0.25">
      <c r="A104" s="306"/>
      <c r="B104" s="314" t="s">
        <v>441</v>
      </c>
      <c r="C104" s="308">
        <v>42881</v>
      </c>
      <c r="D104" s="315">
        <v>180431</v>
      </c>
      <c r="E104" s="248">
        <v>12</v>
      </c>
      <c r="F104" s="249">
        <v>0.2</v>
      </c>
      <c r="G104" s="272">
        <f>'[2]Amortizim 2022 graphic line-01'!I102*F104</f>
        <v>9755.3989631999993</v>
      </c>
      <c r="H104" s="272">
        <f>'[2]Amortizim 2022 graphic line-01'!H102+G104</f>
        <v>141409.4041472</v>
      </c>
      <c r="I104" s="273">
        <f t="shared" si="4"/>
        <v>39021.595852800005</v>
      </c>
      <c r="J104" s="250"/>
      <c r="K104" s="303">
        <f t="shared" si="5"/>
        <v>131654.00518400001</v>
      </c>
      <c r="L104"/>
    </row>
    <row r="105" spans="1:13" ht="15.75" x14ac:dyDescent="0.25">
      <c r="A105" s="306"/>
      <c r="B105" s="314" t="s">
        <v>442</v>
      </c>
      <c r="C105" s="308">
        <v>43437</v>
      </c>
      <c r="D105" s="315">
        <v>621300</v>
      </c>
      <c r="E105" s="248">
        <v>12</v>
      </c>
      <c r="F105" s="249">
        <v>0.2</v>
      </c>
      <c r="G105" s="272">
        <f>'[2]Amortizim 2022 graphic line-01'!I103*F105</f>
        <v>46920.576000000001</v>
      </c>
      <c r="H105" s="272">
        <f>'[2]Amortizim 2022 graphic line-01'!H103+G105</f>
        <v>433617.696</v>
      </c>
      <c r="I105" s="273">
        <f>D105-H105</f>
        <v>187682.304</v>
      </c>
      <c r="J105" s="250"/>
      <c r="K105" s="303">
        <f t="shared" si="5"/>
        <v>386697.12</v>
      </c>
      <c r="L105"/>
    </row>
    <row r="106" spans="1:13" ht="15" x14ac:dyDescent="0.25">
      <c r="A106" s="306"/>
      <c r="B106" s="305" t="s">
        <v>443</v>
      </c>
      <c r="C106" s="307">
        <v>43417</v>
      </c>
      <c r="D106" s="272">
        <v>1335795</v>
      </c>
      <c r="E106" s="248">
        <v>12</v>
      </c>
      <c r="F106" s="249">
        <v>0.2</v>
      </c>
      <c r="G106" s="272">
        <f>'[2]Amortizim 2022 graphic line-01'!I104*F106</f>
        <v>100879.23840000002</v>
      </c>
      <c r="H106" s="272">
        <f>'[2]Amortizim 2022 graphic line-01'!H104+G106</f>
        <v>932278.04639999999</v>
      </c>
      <c r="I106" s="273">
        <f>D106-H106</f>
        <v>403516.95360000001</v>
      </c>
      <c r="J106" s="250"/>
      <c r="K106" s="303">
        <f t="shared" si="5"/>
        <v>831398.80799999996</v>
      </c>
      <c r="L106"/>
    </row>
    <row r="107" spans="1:13" ht="15" x14ac:dyDescent="0.25">
      <c r="A107" s="306"/>
      <c r="B107" s="305" t="s">
        <v>444</v>
      </c>
      <c r="C107" s="307">
        <v>43503</v>
      </c>
      <c r="D107" s="272">
        <v>50000</v>
      </c>
      <c r="E107" s="248">
        <v>12</v>
      </c>
      <c r="F107" s="249">
        <v>0.2</v>
      </c>
      <c r="G107" s="272">
        <f>'[2]Amortizim 2022 graphic line-01'!I105*F107</f>
        <v>4320</v>
      </c>
      <c r="H107" s="272">
        <f>'[2]Amortizim 2022 graphic line-01'!H105+G107</f>
        <v>32720</v>
      </c>
      <c r="I107" s="273">
        <f>D107-H107</f>
        <v>17280</v>
      </c>
      <c r="J107" s="250"/>
      <c r="K107" s="303">
        <f t="shared" si="5"/>
        <v>28400</v>
      </c>
      <c r="L107"/>
    </row>
    <row r="108" spans="1:13" ht="15" x14ac:dyDescent="0.25">
      <c r="A108" s="306"/>
      <c r="B108" s="305" t="s">
        <v>539</v>
      </c>
      <c r="C108" s="307">
        <v>44225</v>
      </c>
      <c r="D108" s="272">
        <v>412033</v>
      </c>
      <c r="E108" s="248">
        <v>12</v>
      </c>
      <c r="F108" s="249">
        <v>0.2</v>
      </c>
      <c r="G108" s="272">
        <f>'[2]Amortizim 2022 graphic line-01'!I106*F108</f>
        <v>67298.8</v>
      </c>
      <c r="H108" s="272">
        <f>'[2]Amortizim 2022 graphic line-01'!H106+G108</f>
        <v>142837.79999999999</v>
      </c>
      <c r="I108" s="273">
        <f>D108-H108</f>
        <v>269195.2</v>
      </c>
      <c r="J108" s="250"/>
      <c r="K108" s="303">
        <f t="shared" si="5"/>
        <v>75538.999999999985</v>
      </c>
      <c r="L108"/>
      <c r="M108" s="215"/>
    </row>
    <row r="109" spans="1:13" ht="15" x14ac:dyDescent="0.25">
      <c r="A109" s="306"/>
      <c r="B109" s="298" t="s">
        <v>1460</v>
      </c>
      <c r="C109" s="307">
        <v>45178</v>
      </c>
      <c r="D109" s="316">
        <v>12041.67</v>
      </c>
      <c r="E109" s="248">
        <v>4</v>
      </c>
      <c r="F109" s="249">
        <v>0.2</v>
      </c>
      <c r="G109" s="272">
        <f>((D109*F109)/12)*4</f>
        <v>802.77800000000013</v>
      </c>
      <c r="H109" s="272">
        <v>0</v>
      </c>
      <c r="I109" s="273">
        <f>D109-G109</f>
        <v>11238.892</v>
      </c>
      <c r="J109" s="250"/>
      <c r="K109" s="303"/>
      <c r="L109"/>
    </row>
    <row r="110" spans="1:13" ht="15" x14ac:dyDescent="0.25">
      <c r="A110" s="306"/>
      <c r="B110" s="305"/>
      <c r="C110" s="307"/>
      <c r="D110" s="272"/>
      <c r="E110" s="248"/>
      <c r="F110" s="249"/>
      <c r="G110" s="272"/>
      <c r="H110" s="272"/>
      <c r="I110" s="273"/>
      <c r="J110" s="250"/>
      <c r="K110" s="303"/>
      <c r="L110"/>
    </row>
    <row r="111" spans="1:13" ht="15.75" thickBot="1" x14ac:dyDescent="0.3">
      <c r="A111" s="306"/>
      <c r="B111" s="305"/>
      <c r="C111" s="307"/>
      <c r="D111" s="272"/>
      <c r="E111" s="248"/>
      <c r="F111" s="249"/>
      <c r="G111" s="272">
        <f>'[2]Amortizim 2021 graphic line'!I104*F111</f>
        <v>0</v>
      </c>
      <c r="H111" s="272"/>
      <c r="I111" s="273"/>
      <c r="J111" s="250"/>
      <c r="K111" s="317"/>
      <c r="L111"/>
    </row>
    <row r="112" spans="1:13" ht="15.75" thickBot="1" x14ac:dyDescent="0.3">
      <c r="A112" s="244"/>
      <c r="B112" s="244"/>
      <c r="C112" s="265" t="s">
        <v>1457</v>
      </c>
      <c r="D112" s="266">
        <f>SUM(D79:D109)</f>
        <v>15632324.949999999</v>
      </c>
      <c r="E112" s="266"/>
      <c r="F112" s="266"/>
      <c r="G112" s="266">
        <f>SUM(G79:G109)</f>
        <v>601008.06873930327</v>
      </c>
      <c r="H112" s="266">
        <f>SUM(H79:H109)</f>
        <v>13219462.117042787</v>
      </c>
      <c r="I112" s="266">
        <f>SUM(I79:I109)</f>
        <v>2412060.0549572124</v>
      </c>
      <c r="J112" s="250"/>
      <c r="K112" s="318">
        <f>SUM(K79:K108)</f>
        <v>12619256.826303482</v>
      </c>
      <c r="L112"/>
    </row>
    <row r="113" spans="1:13" ht="15" x14ac:dyDescent="0.25">
      <c r="A113" s="319" t="s">
        <v>268</v>
      </c>
      <c r="B113" s="244"/>
      <c r="C113" s="265"/>
      <c r="D113" s="320"/>
      <c r="E113" s="265"/>
      <c r="F113" s="265"/>
      <c r="G113" s="320"/>
      <c r="H113" s="320"/>
      <c r="I113" s="320"/>
      <c r="J113" s="250"/>
      <c r="K113" s="303"/>
      <c r="L113"/>
    </row>
    <row r="114" spans="1:13" ht="15" x14ac:dyDescent="0.25">
      <c r="A114" s="244">
        <v>218101</v>
      </c>
      <c r="B114" s="279" t="s">
        <v>445</v>
      </c>
      <c r="C114" s="321" t="s">
        <v>361</v>
      </c>
      <c r="D114" s="272">
        <v>9167</v>
      </c>
      <c r="E114" s="248">
        <v>12</v>
      </c>
      <c r="F114" s="249">
        <v>0.2</v>
      </c>
      <c r="G114" s="272">
        <v>0</v>
      </c>
      <c r="H114" s="272">
        <v>0</v>
      </c>
      <c r="I114" s="272">
        <v>0</v>
      </c>
      <c r="J114" s="250"/>
      <c r="K114" s="303">
        <f>H114-G114</f>
        <v>0</v>
      </c>
      <c r="L114"/>
    </row>
    <row r="115" spans="1:13" ht="15" x14ac:dyDescent="0.25">
      <c r="A115" s="244">
        <v>218108</v>
      </c>
      <c r="B115" s="279" t="s">
        <v>446</v>
      </c>
      <c r="C115" s="321" t="s">
        <v>447</v>
      </c>
      <c r="D115" s="272">
        <v>11458.33</v>
      </c>
      <c r="E115" s="248">
        <v>12</v>
      </c>
      <c r="F115" s="249">
        <v>0.2</v>
      </c>
      <c r="G115" s="272">
        <v>0</v>
      </c>
      <c r="H115" s="272">
        <v>0</v>
      </c>
      <c r="I115" s="272">
        <v>0</v>
      </c>
      <c r="J115" s="250"/>
      <c r="K115" s="303">
        <f>H115-G115</f>
        <v>0</v>
      </c>
      <c r="L115"/>
    </row>
    <row r="116" spans="1:13" ht="15" x14ac:dyDescent="0.25">
      <c r="A116" s="244">
        <v>218109</v>
      </c>
      <c r="B116" s="279" t="s">
        <v>448</v>
      </c>
      <c r="C116" s="321" t="s">
        <v>449</v>
      </c>
      <c r="D116" s="272">
        <v>50000</v>
      </c>
      <c r="E116" s="248">
        <v>12</v>
      </c>
      <c r="F116" s="249">
        <v>0.2</v>
      </c>
      <c r="G116" s="272">
        <v>0</v>
      </c>
      <c r="H116" s="272">
        <v>0</v>
      </c>
      <c r="I116" s="272">
        <v>0</v>
      </c>
      <c r="J116" s="250"/>
      <c r="K116" s="303">
        <v>0</v>
      </c>
      <c r="L116"/>
    </row>
    <row r="117" spans="1:13" ht="15" x14ac:dyDescent="0.25">
      <c r="A117" s="244">
        <v>218110</v>
      </c>
      <c r="B117" s="279" t="s">
        <v>450</v>
      </c>
      <c r="C117" s="321" t="s">
        <v>451</v>
      </c>
      <c r="D117" s="272">
        <v>9167</v>
      </c>
      <c r="E117" s="248">
        <v>12</v>
      </c>
      <c r="F117" s="249">
        <v>0.2</v>
      </c>
      <c r="G117" s="272">
        <v>0</v>
      </c>
      <c r="H117" s="272">
        <v>0</v>
      </c>
      <c r="I117" s="272">
        <v>0</v>
      </c>
      <c r="J117" s="250"/>
      <c r="K117" s="303">
        <f t="shared" ref="K117:K125" si="6">H117-G117</f>
        <v>0</v>
      </c>
      <c r="L117"/>
    </row>
    <row r="118" spans="1:13" ht="15" x14ac:dyDescent="0.25">
      <c r="A118" s="244"/>
      <c r="B118" s="279" t="s">
        <v>452</v>
      </c>
      <c r="C118" s="322">
        <v>43033</v>
      </c>
      <c r="D118" s="323">
        <v>12353.88</v>
      </c>
      <c r="E118" s="248">
        <v>12</v>
      </c>
      <c r="F118" s="249">
        <v>0.2</v>
      </c>
      <c r="G118" s="272">
        <f>'[2]Amortizim 2022 graphic line-01'!I114*F118</f>
        <v>780.34612594323266</v>
      </c>
      <c r="H118" s="272">
        <f>'[2]Amortizim 2022 graphic line-01'!H114+G118</f>
        <v>9232.4954962270695</v>
      </c>
      <c r="I118" s="272">
        <f t="shared" ref="I118:I123" si="7">D118-H118</f>
        <v>3121.3845037729297</v>
      </c>
      <c r="J118" s="250"/>
      <c r="K118" s="303">
        <f t="shared" si="6"/>
        <v>8452.1493702838361</v>
      </c>
      <c r="L118"/>
      <c r="M118" s="215"/>
    </row>
    <row r="119" spans="1:13" ht="15" x14ac:dyDescent="0.25">
      <c r="A119" s="244"/>
      <c r="B119" s="289" t="s">
        <v>453</v>
      </c>
      <c r="C119" s="324">
        <v>43435</v>
      </c>
      <c r="D119" s="272">
        <v>66516</v>
      </c>
      <c r="E119" s="248">
        <v>12</v>
      </c>
      <c r="F119" s="249">
        <v>0.2</v>
      </c>
      <c r="G119" s="272">
        <f>'[2]Amortizim 2022 graphic line-01'!I115*F119</f>
        <v>5358.1742080000004</v>
      </c>
      <c r="H119" s="272">
        <f>'[2]Amortizim 2022 graphic line-01'!H115+G119</f>
        <v>45083.303167999999</v>
      </c>
      <c r="I119" s="272">
        <f t="shared" si="7"/>
        <v>21432.696832000001</v>
      </c>
      <c r="J119" s="250"/>
      <c r="K119" s="303">
        <f t="shared" si="6"/>
        <v>39725.128960000002</v>
      </c>
      <c r="L119"/>
      <c r="M119" s="215"/>
    </row>
    <row r="120" spans="1:13" ht="15" x14ac:dyDescent="0.25">
      <c r="A120" s="244"/>
      <c r="B120" s="289" t="s">
        <v>454</v>
      </c>
      <c r="C120" s="324" t="s">
        <v>455</v>
      </c>
      <c r="D120" s="272">
        <v>9019</v>
      </c>
      <c r="E120" s="248">
        <v>12</v>
      </c>
      <c r="F120" s="249">
        <v>0.2</v>
      </c>
      <c r="G120" s="272">
        <f>'[2]Amortizim 2022 graphic line-01'!I116*F120</f>
        <v>923.54560000000004</v>
      </c>
      <c r="H120" s="272">
        <f>'[2]Amortizim 2022 graphic line-01'!H116+G120</f>
        <v>5324.8176000000003</v>
      </c>
      <c r="I120" s="272">
        <f t="shared" si="7"/>
        <v>3694.1823999999997</v>
      </c>
      <c r="J120" s="250"/>
      <c r="K120" s="303">
        <f t="shared" si="6"/>
        <v>4401.2719999999999</v>
      </c>
      <c r="L120"/>
      <c r="M120" s="215"/>
    </row>
    <row r="121" spans="1:13" ht="15" x14ac:dyDescent="0.25">
      <c r="A121" s="244"/>
      <c r="B121" s="289" t="s">
        <v>456</v>
      </c>
      <c r="C121" s="324" t="s">
        <v>455</v>
      </c>
      <c r="D121" s="272">
        <v>8816</v>
      </c>
      <c r="E121" s="248">
        <v>12</v>
      </c>
      <c r="F121" s="249">
        <v>0.2</v>
      </c>
      <c r="G121" s="272">
        <f>'[2]Amortizim 2022 graphic line-01'!I117*F121</f>
        <v>902.75839999999994</v>
      </c>
      <c r="H121" s="272">
        <f>'[2]Amortizim 2022 graphic line-01'!H117+G121</f>
        <v>5204.9664000000002</v>
      </c>
      <c r="I121" s="272">
        <f t="shared" si="7"/>
        <v>3611.0335999999998</v>
      </c>
      <c r="J121" s="250"/>
      <c r="K121" s="303">
        <f t="shared" si="6"/>
        <v>4302.2080000000005</v>
      </c>
      <c r="L121"/>
      <c r="M121" s="215"/>
    </row>
    <row r="122" spans="1:13" ht="15" x14ac:dyDescent="0.25">
      <c r="A122" s="244"/>
      <c r="B122" s="289" t="s">
        <v>457</v>
      </c>
      <c r="C122" s="324">
        <v>43477</v>
      </c>
      <c r="D122" s="272">
        <v>70825</v>
      </c>
      <c r="E122" s="248">
        <v>12</v>
      </c>
      <c r="F122" s="249">
        <v>0.2</v>
      </c>
      <c r="G122" s="272">
        <f>'[2]Amortizim 2022 graphic line-01'!I118*F122</f>
        <v>7131.605333333333</v>
      </c>
      <c r="H122" s="272">
        <f>'[2]Amortizim 2022 graphic line-01'!H118+G122</f>
        <v>42298.578666666668</v>
      </c>
      <c r="I122" s="272">
        <f t="shared" si="7"/>
        <v>28526.421333333332</v>
      </c>
      <c r="J122" s="250"/>
      <c r="K122" s="303">
        <f t="shared" si="6"/>
        <v>35166.973333333335</v>
      </c>
      <c r="L122"/>
      <c r="M122" s="215"/>
    </row>
    <row r="123" spans="1:13" ht="15" x14ac:dyDescent="0.25">
      <c r="A123" s="244"/>
      <c r="B123" s="289" t="s">
        <v>527</v>
      </c>
      <c r="C123" s="325">
        <v>43886</v>
      </c>
      <c r="D123" s="83">
        <v>40227</v>
      </c>
      <c r="E123" s="248">
        <v>12</v>
      </c>
      <c r="F123" s="249">
        <v>0.2</v>
      </c>
      <c r="G123" s="272">
        <f>'[2]Amortizim 2022 graphic line-01'!I119*F123</f>
        <v>4290.88</v>
      </c>
      <c r="H123" s="272">
        <f>'[2]Amortizim 2022 graphic line-01'!H119+G123</f>
        <v>23063.48</v>
      </c>
      <c r="I123" s="272">
        <f t="shared" si="7"/>
        <v>17163.52</v>
      </c>
      <c r="J123" s="250"/>
      <c r="K123" s="303">
        <f t="shared" si="6"/>
        <v>18772.599999999999</v>
      </c>
      <c r="L123"/>
    </row>
    <row r="124" spans="1:13" ht="15" x14ac:dyDescent="0.25">
      <c r="A124" s="244"/>
      <c r="B124" s="289" t="s">
        <v>1301</v>
      </c>
      <c r="C124" s="325">
        <v>44912</v>
      </c>
      <c r="D124" s="83">
        <v>42800</v>
      </c>
      <c r="E124" s="248">
        <v>12</v>
      </c>
      <c r="F124" s="249">
        <v>0.2</v>
      </c>
      <c r="G124" s="272">
        <f>'[2]Amortizim 2022 graphic line-01'!I120*F124</f>
        <v>8489.6438356164381</v>
      </c>
      <c r="H124" s="272">
        <f>'[2]Amortizim 2022 graphic line-01'!H120+G124</f>
        <v>8489.6438356164381</v>
      </c>
      <c r="I124" s="272">
        <f>D124-G124</f>
        <v>34310.356164383564</v>
      </c>
      <c r="J124" s="250"/>
      <c r="K124" s="303">
        <f t="shared" si="6"/>
        <v>0</v>
      </c>
      <c r="L124"/>
    </row>
    <row r="125" spans="1:13" ht="15" x14ac:dyDescent="0.25">
      <c r="A125" s="244"/>
      <c r="B125" s="289" t="s">
        <v>343</v>
      </c>
      <c r="C125" s="325">
        <v>44781</v>
      </c>
      <c r="D125" s="83">
        <v>20825</v>
      </c>
      <c r="E125" s="248">
        <v>12</v>
      </c>
      <c r="F125" s="249">
        <v>0.2</v>
      </c>
      <c r="G125" s="272">
        <f>'[2]Amortizim 2022 graphic line-01'!I121*F125</f>
        <v>3887.3333333333339</v>
      </c>
      <c r="H125" s="272">
        <f>'[2]Amortizim 2022 graphic line-01'!H121+G125</f>
        <v>3887.3333333333339</v>
      </c>
      <c r="I125" s="272">
        <f>D125-G125</f>
        <v>16937.666666666664</v>
      </c>
      <c r="J125" s="250"/>
      <c r="K125" s="303">
        <f t="shared" si="6"/>
        <v>0</v>
      </c>
      <c r="L125"/>
    </row>
    <row r="126" spans="1:13" ht="15" x14ac:dyDescent="0.25">
      <c r="A126" s="244"/>
      <c r="B126" s="298" t="s">
        <v>1461</v>
      </c>
      <c r="C126" s="325">
        <v>45083</v>
      </c>
      <c r="D126" s="83">
        <v>25000</v>
      </c>
      <c r="E126" s="248">
        <v>7</v>
      </c>
      <c r="F126" s="249">
        <v>0.2</v>
      </c>
      <c r="G126" s="272">
        <f>((D126*F126)/12)*7</f>
        <v>2916.666666666667</v>
      </c>
      <c r="H126" s="272">
        <v>0</v>
      </c>
      <c r="I126" s="272">
        <f>D126-G126</f>
        <v>22083.333333333332</v>
      </c>
      <c r="J126" s="250"/>
      <c r="K126" s="303"/>
      <c r="L126"/>
    </row>
    <row r="127" spans="1:13" ht="15.75" thickBot="1" x14ac:dyDescent="0.3">
      <c r="A127" s="244"/>
      <c r="B127" s="244"/>
      <c r="C127" s="307"/>
      <c r="D127" s="326"/>
      <c r="E127" s="327"/>
      <c r="F127" s="328"/>
      <c r="G127" s="326"/>
      <c r="H127" s="326"/>
      <c r="I127" s="326"/>
      <c r="J127" s="250"/>
      <c r="K127" s="317"/>
      <c r="L127"/>
    </row>
    <row r="128" spans="1:13" ht="15.75" thickBot="1" x14ac:dyDescent="0.3">
      <c r="A128" s="244"/>
      <c r="B128" s="244"/>
      <c r="C128" s="265" t="s">
        <v>1457</v>
      </c>
      <c r="D128" s="329">
        <f>SUM(D114:D126)</f>
        <v>376174.21</v>
      </c>
      <c r="E128" s="329"/>
      <c r="F128" s="329"/>
      <c r="G128" s="330">
        <f>SUM(G114:G126)</f>
        <v>34680.953502893004</v>
      </c>
      <c r="H128" s="330">
        <f>SUM(H114:H126)</f>
        <v>142584.61849984352</v>
      </c>
      <c r="I128" s="330">
        <f>SUM(I114:I126)</f>
        <v>150880.59483348983</v>
      </c>
      <c r="J128" s="250"/>
      <c r="K128" s="318">
        <f>SUM(K118:K123)</f>
        <v>110820.33166361717</v>
      </c>
      <c r="L128"/>
    </row>
    <row r="129" spans="1:13" ht="15" x14ac:dyDescent="0.25">
      <c r="A129" s="319" t="s">
        <v>458</v>
      </c>
      <c r="B129" s="244"/>
      <c r="C129" s="265"/>
      <c r="D129" s="320"/>
      <c r="E129" s="320"/>
      <c r="F129" s="320"/>
      <c r="G129" s="320"/>
      <c r="H129" s="320"/>
      <c r="I129" s="320"/>
      <c r="J129" s="250"/>
      <c r="K129" s="303"/>
      <c r="L129"/>
    </row>
    <row r="130" spans="1:13" ht="15" x14ac:dyDescent="0.25">
      <c r="A130" s="244">
        <v>213501</v>
      </c>
      <c r="B130" s="331" t="s">
        <v>459</v>
      </c>
      <c r="C130" s="302" t="s">
        <v>422</v>
      </c>
      <c r="D130" s="272">
        <v>70833</v>
      </c>
      <c r="E130" s="272">
        <v>12</v>
      </c>
      <c r="F130" s="332">
        <v>0.2</v>
      </c>
      <c r="G130" s="272">
        <f>'[2]Amortizim 2022 graphic line-01'!I125*F130</f>
        <v>900.44055914982459</v>
      </c>
      <c r="H130" s="272">
        <f>'[2]Amortizim 2022 graphic line-01'!H125+G130</f>
        <v>67231.237763400699</v>
      </c>
      <c r="I130" s="272">
        <f>D130-H130</f>
        <v>3601.7622365993011</v>
      </c>
      <c r="J130" s="250"/>
      <c r="K130" s="303">
        <f t="shared" ref="K130:K137" si="8">H130-G130</f>
        <v>66330.797204250877</v>
      </c>
      <c r="L130"/>
    </row>
    <row r="131" spans="1:13" ht="15" x14ac:dyDescent="0.25">
      <c r="A131" s="244">
        <v>213502</v>
      </c>
      <c r="B131" s="331" t="s">
        <v>460</v>
      </c>
      <c r="C131" s="302" t="s">
        <v>461</v>
      </c>
      <c r="D131" s="272">
        <v>14583</v>
      </c>
      <c r="E131" s="272">
        <v>12</v>
      </c>
      <c r="F131" s="332">
        <v>0.2</v>
      </c>
      <c r="G131" s="272">
        <f>'[2]Amortizim 2022 graphic line-01'!I126*F131</f>
        <v>0</v>
      </c>
      <c r="H131" s="272">
        <f>'[2]Amortizim 2022 graphic line-01'!H126+G131</f>
        <v>0</v>
      </c>
      <c r="I131" s="272">
        <v>0</v>
      </c>
      <c r="J131" s="250"/>
      <c r="K131" s="303">
        <f t="shared" si="8"/>
        <v>0</v>
      </c>
      <c r="L131"/>
      <c r="M131" s="215"/>
    </row>
    <row r="132" spans="1:13" ht="15" x14ac:dyDescent="0.25">
      <c r="A132" s="244">
        <v>213503</v>
      </c>
      <c r="B132" s="331" t="s">
        <v>462</v>
      </c>
      <c r="C132" s="302" t="s">
        <v>461</v>
      </c>
      <c r="D132" s="272">
        <v>14167</v>
      </c>
      <c r="E132" s="272">
        <v>12</v>
      </c>
      <c r="F132" s="332">
        <v>0.2</v>
      </c>
      <c r="G132" s="272">
        <f>'[2]Amortizim 2022 graphic line-01'!I127*F132</f>
        <v>0</v>
      </c>
      <c r="H132" s="272">
        <f>'[2]Amortizim 2022 graphic line-01'!H127+G132</f>
        <v>0</v>
      </c>
      <c r="I132" s="272">
        <v>0</v>
      </c>
      <c r="J132" s="250"/>
      <c r="K132" s="303">
        <f t="shared" si="8"/>
        <v>0</v>
      </c>
      <c r="L132"/>
      <c r="M132" s="215"/>
    </row>
    <row r="133" spans="1:13" ht="15" x14ac:dyDescent="0.25">
      <c r="A133" s="244">
        <v>213504</v>
      </c>
      <c r="B133" s="331" t="s">
        <v>463</v>
      </c>
      <c r="C133" s="302" t="s">
        <v>461</v>
      </c>
      <c r="D133" s="272">
        <v>8333</v>
      </c>
      <c r="E133" s="272">
        <v>12</v>
      </c>
      <c r="F133" s="332">
        <v>0.2</v>
      </c>
      <c r="G133" s="272">
        <f>'[2]Amortizim 2022 graphic line-01'!I128*F133</f>
        <v>0</v>
      </c>
      <c r="H133" s="272">
        <f>'[2]Amortizim 2022 graphic line-01'!H128+G133</f>
        <v>0</v>
      </c>
      <c r="I133" s="272">
        <v>0</v>
      </c>
      <c r="J133" s="250"/>
      <c r="K133" s="303">
        <f t="shared" si="8"/>
        <v>0</v>
      </c>
      <c r="L133"/>
      <c r="M133" s="215"/>
    </row>
    <row r="134" spans="1:13" ht="15" x14ac:dyDescent="0.25">
      <c r="A134" s="244">
        <v>213505</v>
      </c>
      <c r="B134" s="331" t="s">
        <v>463</v>
      </c>
      <c r="C134" s="302" t="s">
        <v>464</v>
      </c>
      <c r="D134" s="272">
        <v>18333</v>
      </c>
      <c r="E134" s="272">
        <v>12</v>
      </c>
      <c r="F134" s="332">
        <v>0.2</v>
      </c>
      <c r="G134" s="272">
        <f>'[2]Amortizim 2022 graphic line-01'!I129*F134</f>
        <v>466.23571805327083</v>
      </c>
      <c r="H134" s="272">
        <f>'[2]Amortizim 2022 graphic line-01'!H129+G134</f>
        <v>16468.057127786917</v>
      </c>
      <c r="I134" s="272">
        <f>D134-H134</f>
        <v>1864.9428722130833</v>
      </c>
      <c r="J134" s="250"/>
      <c r="K134" s="303">
        <f t="shared" si="8"/>
        <v>16001.821409733646</v>
      </c>
      <c r="L134"/>
    </row>
    <row r="135" spans="1:13" ht="15" x14ac:dyDescent="0.25">
      <c r="A135" s="244">
        <v>213506</v>
      </c>
      <c r="B135" s="331" t="s">
        <v>465</v>
      </c>
      <c r="C135" s="307" t="s">
        <v>466</v>
      </c>
      <c r="D135" s="272">
        <v>8333</v>
      </c>
      <c r="E135" s="272">
        <v>12</v>
      </c>
      <c r="F135" s="332">
        <v>0.2</v>
      </c>
      <c r="G135" s="272">
        <f>'[2]Amortizim 2022 graphic line-01'!I130*F135</f>
        <v>0</v>
      </c>
      <c r="H135" s="272">
        <f>'[2]Amortizim 2022 graphic line-01'!H130+G135</f>
        <v>0</v>
      </c>
      <c r="I135" s="272">
        <v>0</v>
      </c>
      <c r="J135" s="250"/>
      <c r="K135" s="303">
        <f t="shared" si="8"/>
        <v>0</v>
      </c>
      <c r="L135"/>
    </row>
    <row r="136" spans="1:13" ht="15" x14ac:dyDescent="0.25">
      <c r="A136" s="244"/>
      <c r="B136" s="331" t="s">
        <v>467</v>
      </c>
      <c r="C136" s="307">
        <v>42874</v>
      </c>
      <c r="D136" s="272">
        <v>15754.17</v>
      </c>
      <c r="E136" s="272">
        <v>12</v>
      </c>
      <c r="F136" s="332">
        <v>0.2</v>
      </c>
      <c r="G136" s="272">
        <f>'[2]Amortizim 2022 graphic line-01'!I131*F136</f>
        <v>904.60931008596162</v>
      </c>
      <c r="H136" s="272">
        <f>'[2]Amortizim 2022 graphic line-01'!H131+G136</f>
        <v>12135.732759656154</v>
      </c>
      <c r="I136" s="272">
        <f>D136-H136</f>
        <v>3618.4372403438465</v>
      </c>
      <c r="J136" s="250"/>
      <c r="K136" s="303">
        <f t="shared" si="8"/>
        <v>11231.123449570192</v>
      </c>
      <c r="L136"/>
    </row>
    <row r="137" spans="1:13" ht="15" x14ac:dyDescent="0.25">
      <c r="A137" s="244"/>
      <c r="B137" t="s">
        <v>528</v>
      </c>
      <c r="C137" s="325">
        <v>43887</v>
      </c>
      <c r="D137" s="83">
        <v>39083</v>
      </c>
      <c r="E137" s="272">
        <v>12</v>
      </c>
      <c r="F137" s="332">
        <v>0.2</v>
      </c>
      <c r="G137" s="272">
        <f>'[2]Amortizim 2022 graphic line-01'!I132*F137</f>
        <v>4168.8533333333335</v>
      </c>
      <c r="H137" s="272">
        <f>'[2]Amortizim 2022 graphic line-01'!H132+G137</f>
        <v>22407.586666666666</v>
      </c>
      <c r="I137" s="272">
        <f>D137-H137</f>
        <v>16675.413333333334</v>
      </c>
      <c r="J137" s="250"/>
      <c r="K137" s="303">
        <f t="shared" si="8"/>
        <v>18238.733333333334</v>
      </c>
      <c r="L137"/>
    </row>
    <row r="138" spans="1:13" ht="15.75" thickBot="1" x14ac:dyDescent="0.3">
      <c r="A138" s="244"/>
      <c r="B138" s="331"/>
      <c r="C138" s="307"/>
      <c r="D138" s="326"/>
      <c r="E138" s="326"/>
      <c r="F138" s="333"/>
      <c r="G138" s="326"/>
      <c r="H138" s="326"/>
      <c r="I138" s="326"/>
      <c r="J138" s="250"/>
      <c r="K138" s="317"/>
      <c r="L138"/>
    </row>
    <row r="139" spans="1:13" ht="15.75" thickBot="1" x14ac:dyDescent="0.3">
      <c r="A139" s="244"/>
      <c r="B139" s="244"/>
      <c r="C139" s="265" t="s">
        <v>1457</v>
      </c>
      <c r="D139" s="329">
        <f>SUM(D130:D137)</f>
        <v>189419.17</v>
      </c>
      <c r="E139" s="329"/>
      <c r="F139" s="329"/>
      <c r="G139" s="330">
        <f>SUM(G130:G138)</f>
        <v>6440.1389206223903</v>
      </c>
      <c r="H139" s="330">
        <f>SUM(H130:H138)</f>
        <v>118242.61431751044</v>
      </c>
      <c r="I139" s="330">
        <f>SUM(I130:I138)</f>
        <v>25760.555682489565</v>
      </c>
      <c r="J139" s="250"/>
      <c r="K139" s="318">
        <f>SUM(K129:K138)</f>
        <v>111802.47539688805</v>
      </c>
      <c r="L139"/>
    </row>
    <row r="140" spans="1:13" ht="15" x14ac:dyDescent="0.25">
      <c r="A140" s="319"/>
      <c r="B140" s="334"/>
      <c r="C140" s="265"/>
      <c r="D140" s="320"/>
      <c r="E140" s="320"/>
      <c r="F140" s="335"/>
      <c r="G140" s="320"/>
      <c r="H140" s="320"/>
      <c r="I140" s="320"/>
      <c r="J140" s="250"/>
      <c r="K140" s="303"/>
      <c r="L140"/>
      <c r="M140" s="215"/>
    </row>
    <row r="141" spans="1:13" ht="15" x14ac:dyDescent="0.25">
      <c r="A141" s="244"/>
      <c r="B141" s="244"/>
      <c r="C141" s="302"/>
      <c r="D141" s="272">
        <v>0</v>
      </c>
      <c r="E141" s="272">
        <v>0</v>
      </c>
      <c r="F141" s="332">
        <v>0</v>
      </c>
      <c r="G141" s="272">
        <v>0</v>
      </c>
      <c r="H141" s="272"/>
      <c r="I141" s="272">
        <v>0</v>
      </c>
      <c r="J141" s="250"/>
      <c r="K141" s="303">
        <v>0</v>
      </c>
      <c r="L141" t="s">
        <v>529</v>
      </c>
    </row>
    <row r="142" spans="1:13" ht="15.75" thickBot="1" x14ac:dyDescent="0.3">
      <c r="A142" s="244"/>
      <c r="B142" s="244"/>
      <c r="C142" s="302"/>
      <c r="D142" s="326"/>
      <c r="E142" s="326"/>
      <c r="F142" s="333"/>
      <c r="G142" s="326"/>
      <c r="H142" s="326"/>
      <c r="I142" s="326"/>
      <c r="J142" s="250"/>
      <c r="K142" s="317"/>
      <c r="L142"/>
    </row>
    <row r="143" spans="1:13" ht="15.75" thickBot="1" x14ac:dyDescent="0.3">
      <c r="A143" s="244"/>
      <c r="B143" s="244"/>
      <c r="C143" s="265"/>
      <c r="D143" s="329">
        <f>D141+D142</f>
        <v>0</v>
      </c>
      <c r="E143" s="329"/>
      <c r="F143" s="336"/>
      <c r="G143" s="329">
        <f>SUM(G141:G142)</f>
        <v>0</v>
      </c>
      <c r="H143" s="329">
        <f>SUM(H141:H142)</f>
        <v>0</v>
      </c>
      <c r="I143" s="329">
        <f>I141+I142</f>
        <v>0</v>
      </c>
      <c r="J143" s="250"/>
      <c r="K143" s="337">
        <f>SUM(K141:K142)</f>
        <v>0</v>
      </c>
      <c r="L143"/>
    </row>
    <row r="144" spans="1:13" ht="15.75" thickBot="1" x14ac:dyDescent="0.3">
      <c r="A144" s="244"/>
      <c r="B144" s="244"/>
      <c r="C144" s="302"/>
      <c r="D144" s="272"/>
      <c r="E144" s="272"/>
      <c r="F144" s="332"/>
      <c r="G144" s="272"/>
      <c r="H144" s="272"/>
      <c r="I144" s="272"/>
      <c r="J144" s="250"/>
      <c r="K144" s="303"/>
      <c r="L144"/>
      <c r="M144" s="218"/>
    </row>
    <row r="145" spans="1:13" ht="15.75" thickBot="1" x14ac:dyDescent="0.3">
      <c r="A145" s="244"/>
      <c r="B145" s="334" t="s">
        <v>468</v>
      </c>
      <c r="C145" s="244"/>
      <c r="D145" s="338">
        <f>D23+D77+D112+D128+D139+D143</f>
        <v>25806659.82</v>
      </c>
      <c r="E145" s="244"/>
      <c r="F145" s="244"/>
      <c r="G145" s="339">
        <f>G23+G77+G112+G128+G139+G143</f>
        <v>1127871.1410303561</v>
      </c>
      <c r="H145" s="340">
        <f>H112+H77+H23+H128+H139+H143</f>
        <v>21271299.556964222</v>
      </c>
      <c r="I145" s="341">
        <f>SUM(I128+I112+I77+I23+I139+I143)</f>
        <v>4091039.2696191119</v>
      </c>
      <c r="J145" s="250"/>
      <c r="K145" s="342">
        <f>K139+K128+K112+K77+K23</f>
        <v>20036332.912683863</v>
      </c>
      <c r="L145"/>
      <c r="M145" s="218"/>
    </row>
    <row r="146" spans="1:13" ht="15" x14ac:dyDescent="0.25">
      <c r="A146"/>
      <c r="B146" s="343"/>
      <c r="C146" s="343"/>
      <c r="D146" s="343"/>
      <c r="E146" s="343"/>
      <c r="F146" s="343"/>
      <c r="G146" s="343"/>
      <c r="H146" s="343"/>
      <c r="I146" s="343"/>
      <c r="J146" s="343"/>
      <c r="K146" s="343"/>
      <c r="L146"/>
      <c r="M146" s="217"/>
    </row>
    <row r="147" spans="1:13" ht="15.75" x14ac:dyDescent="0.25">
      <c r="A147"/>
      <c r="B147" s="343"/>
      <c r="C147" s="343"/>
      <c r="D147" s="343"/>
      <c r="E147" s="343"/>
      <c r="F147" s="343"/>
      <c r="G147" s="343"/>
      <c r="H147" s="343"/>
      <c r="I147" s="344"/>
      <c r="J147"/>
      <c r="K147"/>
      <c r="L147"/>
      <c r="M147" s="217"/>
    </row>
    <row r="148" spans="1:13" ht="15" x14ac:dyDescent="0.25">
      <c r="A148"/>
      <c r="B148" s="343"/>
      <c r="C148"/>
      <c r="D148"/>
      <c r="E148"/>
      <c r="F148"/>
      <c r="G148" s="345"/>
      <c r="H148" s="345"/>
      <c r="I148" s="345"/>
      <c r="J148" s="345"/>
      <c r="K148"/>
      <c r="L148"/>
    </row>
    <row r="149" spans="1:13" ht="16.5" thickBot="1" x14ac:dyDescent="0.3">
      <c r="A149"/>
      <c r="B149" s="343"/>
      <c r="C149" s="346"/>
      <c r="D149" s="117"/>
      <c r="E149" s="347"/>
      <c r="F149" s="117"/>
      <c r="G149"/>
      <c r="H149" s="111"/>
      <c r="I149"/>
      <c r="J149"/>
      <c r="K149" s="294"/>
      <c r="L149" s="348"/>
    </row>
    <row r="150" spans="1:13" ht="16.5" thickBot="1" x14ac:dyDescent="0.3">
      <c r="A150" s="349" t="s">
        <v>471</v>
      </c>
      <c r="B150" s="350"/>
      <c r="C150" s="351" t="s">
        <v>469</v>
      </c>
      <c r="D150" s="352" t="s">
        <v>262</v>
      </c>
      <c r="E150" s="351"/>
      <c r="F150" s="345" t="s">
        <v>470</v>
      </c>
      <c r="G150"/>
      <c r="H150"/>
      <c r="I150"/>
      <c r="J150"/>
      <c r="K150" s="316"/>
      <c r="L150" s="316"/>
    </row>
    <row r="151" spans="1:13" ht="15" x14ac:dyDescent="0.25">
      <c r="A151"/>
      <c r="B151" s="343"/>
      <c r="C151" s="353">
        <v>45291</v>
      </c>
      <c r="D151" s="354" t="s">
        <v>1459</v>
      </c>
      <c r="E151" s="208"/>
      <c r="F151" s="294">
        <v>12491.67</v>
      </c>
      <c r="G151" s="164"/>
      <c r="H151" s="164"/>
      <c r="I151"/>
      <c r="J151" s="163"/>
      <c r="K151" s="316"/>
      <c r="L151" s="294"/>
      <c r="M151" s="216"/>
    </row>
    <row r="152" spans="1:13" ht="15" x14ac:dyDescent="0.25">
      <c r="A152"/>
      <c r="B152"/>
      <c r="C152" s="355">
        <v>45178</v>
      </c>
      <c r="D152" s="354" t="s">
        <v>1460</v>
      </c>
      <c r="E152" s="347"/>
      <c r="F152" s="294">
        <v>12041.67</v>
      </c>
      <c r="G152"/>
      <c r="H152"/>
      <c r="I152"/>
      <c r="J152" s="163"/>
      <c r="K152" s="356"/>
      <c r="L152" s="347"/>
      <c r="M152" s="216"/>
    </row>
    <row r="153" spans="1:13" ht="15" x14ac:dyDescent="0.25">
      <c r="A153" s="308"/>
      <c r="B153" s="357"/>
      <c r="C153" s="355">
        <v>45083</v>
      </c>
      <c r="D153" s="354" t="s">
        <v>1461</v>
      </c>
      <c r="E153" s="358"/>
      <c r="F153" s="294">
        <v>25000</v>
      </c>
      <c r="G153"/>
      <c r="H153"/>
      <c r="I153"/>
      <c r="J153" s="163"/>
      <c r="K153" s="356"/>
      <c r="L153" s="347"/>
      <c r="M153" s="216"/>
    </row>
    <row r="154" spans="1:13" ht="15.75" thickBot="1" x14ac:dyDescent="0.3">
      <c r="A154" s="165"/>
      <c r="B154" s="166"/>
      <c r="C154" s="297">
        <v>45055</v>
      </c>
      <c r="D154" s="359" t="s">
        <v>1458</v>
      </c>
      <c r="E154" s="347"/>
      <c r="F154" s="360">
        <v>22491</v>
      </c>
      <c r="G154"/>
      <c r="H154"/>
      <c r="I154"/>
      <c r="J154" s="163"/>
      <c r="K154"/>
      <c r="L154" s="83"/>
    </row>
    <row r="155" spans="1:13" ht="16.5" thickBot="1" x14ac:dyDescent="0.3">
      <c r="A155" s="165"/>
      <c r="B155" s="167"/>
      <c r="C155" s="361"/>
      <c r="D155"/>
      <c r="E155" s="347"/>
      <c r="F155" s="362"/>
      <c r="G155"/>
      <c r="H155"/>
      <c r="I155"/>
      <c r="J155" s="163"/>
      <c r="K155"/>
      <c r="L155"/>
    </row>
    <row r="156" spans="1:13" ht="16.5" thickBot="1" x14ac:dyDescent="0.3">
      <c r="A156" s="172"/>
      <c r="B156" s="363" t="s">
        <v>530</v>
      </c>
      <c r="C156" s="364"/>
      <c r="D156"/>
      <c r="E156" s="347"/>
      <c r="F156" s="362"/>
      <c r="G156"/>
      <c r="H156"/>
      <c r="I156"/>
      <c r="J156" s="163"/>
      <c r="K156"/>
      <c r="L156"/>
    </row>
    <row r="157" spans="1:13" ht="15.75" x14ac:dyDescent="0.25">
      <c r="A157" s="365"/>
      <c r="B157" s="165"/>
      <c r="C157" s="366" t="s">
        <v>540</v>
      </c>
      <c r="D157"/>
      <c r="E157"/>
      <c r="F157"/>
      <c r="G157"/>
      <c r="H157"/>
      <c r="I157"/>
      <c r="J157" s="163"/>
      <c r="K157"/>
      <c r="L157"/>
    </row>
    <row r="158" spans="1:13" ht="15" x14ac:dyDescent="0.25">
      <c r="A158" s="365"/>
      <c r="B158" s="165"/>
      <c r="C158"/>
      <c r="D158"/>
      <c r="E158"/>
      <c r="F158"/>
      <c r="G158"/>
      <c r="H158"/>
      <c r="I158"/>
      <c r="J158" s="163"/>
      <c r="K158"/>
      <c r="L158"/>
    </row>
    <row r="159" spans="1:13" ht="15.75" x14ac:dyDescent="0.25">
      <c r="A159" s="365"/>
      <c r="B159" s="165"/>
      <c r="C159" s="346">
        <v>43893</v>
      </c>
      <c r="D159" t="s">
        <v>531</v>
      </c>
      <c r="E159" s="367"/>
      <c r="F159" s="117">
        <v>258398</v>
      </c>
      <c r="G159"/>
      <c r="H159"/>
      <c r="I159"/>
      <c r="J159" s="163"/>
      <c r="K159"/>
      <c r="L159"/>
    </row>
    <row r="160" spans="1:13" ht="15.75" x14ac:dyDescent="0.25">
      <c r="A160" s="365"/>
      <c r="B160" s="168"/>
      <c r="C160" s="368">
        <v>43978</v>
      </c>
      <c r="D160" s="83" t="s">
        <v>532</v>
      </c>
      <c r="E160" s="367"/>
      <c r="F160" s="117">
        <v>104200</v>
      </c>
      <c r="G160"/>
      <c r="H160"/>
      <c r="I160"/>
      <c r="J160" s="163"/>
      <c r="K160"/>
      <c r="L160"/>
    </row>
    <row r="161" spans="1:12" ht="15" x14ac:dyDescent="0.25">
      <c r="A161" s="365"/>
      <c r="B161" s="168"/>
      <c r="C161" s="369">
        <v>43993</v>
      </c>
      <c r="D161" s="83" t="s">
        <v>533</v>
      </c>
      <c r="E161" s="367"/>
      <c r="F161" s="117">
        <v>134750</v>
      </c>
      <c r="G161"/>
      <c r="H161"/>
      <c r="I161"/>
      <c r="J161" s="163"/>
      <c r="K161"/>
      <c r="L161" s="83"/>
    </row>
    <row r="162" spans="1:12" ht="15.75" thickBot="1" x14ac:dyDescent="0.3">
      <c r="A162" s="365"/>
      <c r="B162" s="165"/>
      <c r="C162"/>
      <c r="D162"/>
      <c r="E162"/>
      <c r="F162"/>
      <c r="G162" s="117"/>
      <c r="H162"/>
      <c r="I162"/>
      <c r="J162" s="163"/>
      <c r="K162"/>
      <c r="L162" s="83"/>
    </row>
    <row r="163" spans="1:12" ht="15.75" thickBot="1" x14ac:dyDescent="0.3">
      <c r="A163" s="274"/>
      <c r="B163" s="360"/>
      <c r="C163" s="370"/>
      <c r="D163" s="371" t="s">
        <v>534</v>
      </c>
      <c r="E163" s="367"/>
      <c r="F163" s="372">
        <f>SUM(F159:F161)</f>
        <v>497348</v>
      </c>
      <c r="G163" s="117"/>
      <c r="H163"/>
      <c r="I163"/>
      <c r="J163" s="163"/>
      <c r="K163"/>
      <c r="L163" s="83"/>
    </row>
    <row r="164" spans="1:12" ht="15.75" thickBot="1" x14ac:dyDescent="0.3">
      <c r="A164" s="347"/>
      <c r="B164" s="360"/>
      <c r="C164" s="370"/>
      <c r="D164" s="367"/>
      <c r="E164" s="367"/>
      <c r="F164" s="373"/>
      <c r="G164" s="117"/>
      <c r="H164"/>
      <c r="I164" s="374"/>
      <c r="J164" s="374"/>
      <c r="K164"/>
      <c r="L164"/>
    </row>
    <row r="165" spans="1:12" ht="15.75" thickBot="1" x14ac:dyDescent="0.3">
      <c r="A165" s="347"/>
      <c r="B165" s="347"/>
      <c r="C165" s="373"/>
      <c r="D165" s="371" t="s">
        <v>535</v>
      </c>
      <c r="E165" s="367"/>
      <c r="F165" s="372">
        <f>F163/5</f>
        <v>99469.6</v>
      </c>
      <c r="G165"/>
      <c r="H165"/>
      <c r="I165" s="374"/>
      <c r="J165" s="374"/>
      <c r="K165" s="374"/>
      <c r="L165" s="374"/>
    </row>
    <row r="166" spans="1:12" ht="15" x14ac:dyDescent="0.25">
      <c r="A166" s="347"/>
      <c r="B166" s="360"/>
      <c r="C166" s="373"/>
      <c r="D166" s="367"/>
      <c r="E166" s="367"/>
      <c r="F166"/>
      <c r="G166"/>
      <c r="H166"/>
      <c r="I166" s="375"/>
      <c r="J166" s="173"/>
      <c r="K166" s="374"/>
      <c r="L166" s="374"/>
    </row>
    <row r="167" spans="1:12" ht="15" x14ac:dyDescent="0.25">
      <c r="A167" s="347"/>
      <c r="B167" s="376"/>
      <c r="C167"/>
      <c r="D167"/>
      <c r="E167"/>
      <c r="F167"/>
      <c r="G167"/>
      <c r="H167"/>
      <c r="I167" s="374"/>
      <c r="J167" s="374"/>
      <c r="K167" s="374"/>
      <c r="L167" s="374"/>
    </row>
    <row r="168" spans="1:12" ht="15" x14ac:dyDescent="0.25">
      <c r="A168" s="347"/>
      <c r="B168" s="347"/>
      <c r="C168"/>
      <c r="D168"/>
      <c r="E168"/>
      <c r="F168"/>
      <c r="G168"/>
      <c r="H168"/>
      <c r="I168" s="374"/>
      <c r="J168" s="374"/>
      <c r="K168" s="374"/>
      <c r="L168" s="374"/>
    </row>
  </sheetData>
  <mergeCells count="12">
    <mergeCell ref="J1:J2"/>
    <mergeCell ref="J3:J4"/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I3:I4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2008-03BB-486F-A112-A16629B5FBB7}">
  <dimension ref="A1:F472"/>
  <sheetViews>
    <sheetView topLeftCell="A446" workbookViewId="0">
      <selection activeCell="H468" sqref="H468"/>
    </sheetView>
  </sheetViews>
  <sheetFormatPr defaultRowHeight="15" x14ac:dyDescent="0.25"/>
  <cols>
    <col min="1" max="1" width="8.28515625" customWidth="1"/>
    <col min="2" max="2" width="16" customWidth="1"/>
    <col min="3" max="3" width="9.85546875" customWidth="1"/>
    <col min="4" max="4" width="7.7109375" customWidth="1"/>
    <col min="6" max="6" width="11.85546875" customWidth="1"/>
  </cols>
  <sheetData>
    <row r="1" spans="1:6" x14ac:dyDescent="0.25">
      <c r="A1" s="177"/>
      <c r="B1" s="178"/>
      <c r="C1" s="177"/>
      <c r="D1" s="177"/>
      <c r="E1" s="169"/>
    </row>
    <row r="2" spans="1:6" x14ac:dyDescent="0.25">
      <c r="A2" s="179" t="s">
        <v>541</v>
      </c>
      <c r="B2" s="178"/>
      <c r="C2" s="177"/>
      <c r="D2" s="177"/>
    </row>
    <row r="3" spans="1:6" x14ac:dyDescent="0.25">
      <c r="A3" s="179" t="s">
        <v>542</v>
      </c>
      <c r="B3" s="178"/>
      <c r="C3" s="177"/>
      <c r="D3" s="177"/>
    </row>
    <row r="4" spans="1:6" x14ac:dyDescent="0.25">
      <c r="A4" s="179"/>
      <c r="B4" s="178"/>
      <c r="C4" s="177"/>
      <c r="D4" s="177"/>
      <c r="E4" s="169"/>
    </row>
    <row r="5" spans="1:6" x14ac:dyDescent="0.25">
      <c r="A5" s="179" t="s">
        <v>1454</v>
      </c>
      <c r="B5" s="178"/>
      <c r="C5" s="177"/>
      <c r="D5" s="177"/>
      <c r="E5" s="169"/>
    </row>
    <row r="6" spans="1:6" x14ac:dyDescent="0.25">
      <c r="A6" s="177"/>
      <c r="B6" s="178"/>
      <c r="C6" s="177"/>
      <c r="D6" s="177"/>
      <c r="E6" s="170"/>
    </row>
    <row r="7" spans="1:6" ht="60" x14ac:dyDescent="0.25">
      <c r="A7" s="220" t="s">
        <v>803</v>
      </c>
      <c r="B7" s="220" t="s">
        <v>543</v>
      </c>
      <c r="C7" s="222" t="s">
        <v>544</v>
      </c>
      <c r="D7" s="220" t="s">
        <v>1302</v>
      </c>
      <c r="E7" s="224" t="s">
        <v>1303</v>
      </c>
      <c r="F7" s="225" t="s">
        <v>1304</v>
      </c>
    </row>
    <row r="8" spans="1:6" x14ac:dyDescent="0.25">
      <c r="A8" s="219" t="s">
        <v>1284</v>
      </c>
      <c r="B8" s="219" t="s">
        <v>1285</v>
      </c>
      <c r="C8" s="219">
        <v>1</v>
      </c>
      <c r="D8" s="219" t="s">
        <v>1305</v>
      </c>
      <c r="E8" s="219">
        <v>250</v>
      </c>
      <c r="F8" s="219">
        <v>250</v>
      </c>
    </row>
    <row r="9" spans="1:6" x14ac:dyDescent="0.25">
      <c r="A9" s="219" t="s">
        <v>835</v>
      </c>
      <c r="B9" s="219" t="s">
        <v>573</v>
      </c>
      <c r="C9" s="219">
        <v>20</v>
      </c>
      <c r="D9" s="219" t="s">
        <v>1306</v>
      </c>
      <c r="E9" s="219">
        <v>913</v>
      </c>
      <c r="F9" s="219">
        <v>18260</v>
      </c>
    </row>
    <row r="10" spans="1:6" x14ac:dyDescent="0.25">
      <c r="A10" s="219" t="s">
        <v>836</v>
      </c>
      <c r="B10" s="219" t="s">
        <v>500</v>
      </c>
      <c r="C10" s="219">
        <v>34.372999999999998</v>
      </c>
      <c r="D10" s="219" t="s">
        <v>1306</v>
      </c>
      <c r="E10" s="219">
        <v>218.21</v>
      </c>
      <c r="F10" s="219">
        <v>7500.53233</v>
      </c>
    </row>
    <row r="11" spans="1:6" x14ac:dyDescent="0.25">
      <c r="A11" s="219" t="s">
        <v>840</v>
      </c>
      <c r="B11" s="219" t="s">
        <v>577</v>
      </c>
      <c r="C11" s="219">
        <v>167.93</v>
      </c>
      <c r="D11" s="219" t="s">
        <v>1306</v>
      </c>
      <c r="E11" s="219">
        <v>166.67</v>
      </c>
      <c r="F11" s="219">
        <v>27988.893099999998</v>
      </c>
    </row>
    <row r="12" spans="1:6" x14ac:dyDescent="0.25">
      <c r="A12" s="219" t="s">
        <v>991</v>
      </c>
      <c r="B12" s="219" t="s">
        <v>679</v>
      </c>
      <c r="C12" s="219">
        <v>189.15</v>
      </c>
      <c r="D12" s="219" t="s">
        <v>1306</v>
      </c>
      <c r="E12" s="219">
        <v>153</v>
      </c>
      <c r="F12" s="219">
        <v>28939.95</v>
      </c>
    </row>
    <row r="13" spans="1:6" x14ac:dyDescent="0.25">
      <c r="A13" s="219" t="s">
        <v>841</v>
      </c>
      <c r="B13" s="219" t="s">
        <v>842</v>
      </c>
      <c r="C13" s="219">
        <v>160</v>
      </c>
      <c r="D13" s="219" t="s">
        <v>1306</v>
      </c>
      <c r="E13" s="219">
        <v>153</v>
      </c>
      <c r="F13" s="219">
        <v>24480</v>
      </c>
    </row>
    <row r="14" spans="1:6" x14ac:dyDescent="0.25">
      <c r="A14" s="219" t="s">
        <v>843</v>
      </c>
      <c r="B14" s="219" t="s">
        <v>578</v>
      </c>
      <c r="C14" s="219">
        <v>105.03400000000001</v>
      </c>
      <c r="D14" s="219" t="s">
        <v>1306</v>
      </c>
      <c r="E14" s="219">
        <v>179.999</v>
      </c>
      <c r="F14" s="219">
        <v>18906.014965999999</v>
      </c>
    </row>
    <row r="15" spans="1:6" x14ac:dyDescent="0.25">
      <c r="A15" s="219" t="s">
        <v>1150</v>
      </c>
      <c r="B15" s="219" t="s">
        <v>1151</v>
      </c>
      <c r="C15" s="219">
        <v>130.351</v>
      </c>
      <c r="D15" s="219" t="s">
        <v>1306</v>
      </c>
      <c r="E15" s="219">
        <v>204.04</v>
      </c>
      <c r="F15" s="219">
        <v>26596.818039999998</v>
      </c>
    </row>
    <row r="16" spans="1:6" x14ac:dyDescent="0.25">
      <c r="A16" s="219" t="s">
        <v>809</v>
      </c>
      <c r="B16" s="219" t="s">
        <v>549</v>
      </c>
      <c r="C16" s="219">
        <v>131.90100000000001</v>
      </c>
      <c r="D16" s="219" t="s">
        <v>1306</v>
      </c>
      <c r="E16" s="219">
        <v>166.67</v>
      </c>
      <c r="F16" s="219">
        <v>21983.93967</v>
      </c>
    </row>
    <row r="17" spans="1:6" x14ac:dyDescent="0.25">
      <c r="A17" s="219" t="s">
        <v>1079</v>
      </c>
      <c r="B17" s="219" t="s">
        <v>753</v>
      </c>
      <c r="C17" s="219">
        <v>23.7</v>
      </c>
      <c r="D17" s="219" t="s">
        <v>1306</v>
      </c>
      <c r="E17" s="219">
        <v>166.81</v>
      </c>
      <c r="F17" s="219">
        <v>3953.3969999999999</v>
      </c>
    </row>
    <row r="18" spans="1:6" x14ac:dyDescent="0.25">
      <c r="A18" s="219" t="s">
        <v>977</v>
      </c>
      <c r="B18" s="219" t="s">
        <v>667</v>
      </c>
      <c r="C18" s="219">
        <v>17.841999999999999</v>
      </c>
      <c r="D18" s="219" t="s">
        <v>1306</v>
      </c>
      <c r="E18" s="219">
        <v>290</v>
      </c>
      <c r="F18" s="219">
        <v>5174.1799999999994</v>
      </c>
    </row>
    <row r="19" spans="1:6" x14ac:dyDescent="0.25">
      <c r="A19" s="219" t="s">
        <v>1199</v>
      </c>
      <c r="B19" s="219" t="s">
        <v>1200</v>
      </c>
      <c r="C19" s="219">
        <v>106.5</v>
      </c>
      <c r="D19" s="219" t="s">
        <v>1306</v>
      </c>
      <c r="E19" s="219">
        <v>161.24</v>
      </c>
      <c r="F19" s="219">
        <v>17172.060000000001</v>
      </c>
    </row>
    <row r="20" spans="1:6" x14ac:dyDescent="0.25">
      <c r="A20" s="219" t="s">
        <v>964</v>
      </c>
      <c r="B20" s="219" t="s">
        <v>658</v>
      </c>
      <c r="C20" s="219">
        <v>23.1</v>
      </c>
      <c r="D20" s="219" t="s">
        <v>1306</v>
      </c>
      <c r="E20" s="219">
        <v>290</v>
      </c>
      <c r="F20" s="219">
        <v>6699</v>
      </c>
    </row>
    <row r="21" spans="1:6" x14ac:dyDescent="0.25">
      <c r="A21" s="219" t="s">
        <v>1164</v>
      </c>
      <c r="B21" s="219" t="s">
        <v>1165</v>
      </c>
      <c r="C21" s="219">
        <v>9.25</v>
      </c>
      <c r="D21" s="219" t="s">
        <v>1306</v>
      </c>
      <c r="E21" s="219">
        <v>335</v>
      </c>
      <c r="F21" s="219">
        <v>3098.75</v>
      </c>
    </row>
    <row r="22" spans="1:6" x14ac:dyDescent="0.25">
      <c r="A22" s="219" t="s">
        <v>1071</v>
      </c>
      <c r="B22" s="219" t="s">
        <v>745</v>
      </c>
      <c r="C22" s="219">
        <v>57.79</v>
      </c>
      <c r="D22" s="219" t="s">
        <v>1306</v>
      </c>
      <c r="E22" s="219">
        <v>290</v>
      </c>
      <c r="F22" s="219">
        <v>16759.099999999999</v>
      </c>
    </row>
    <row r="23" spans="1:6" x14ac:dyDescent="0.25">
      <c r="A23" s="219" t="s">
        <v>1048</v>
      </c>
      <c r="B23" s="219" t="s">
        <v>733</v>
      </c>
      <c r="C23" s="219">
        <v>17.75</v>
      </c>
      <c r="D23" s="219" t="s">
        <v>1306</v>
      </c>
      <c r="E23" s="219">
        <v>290</v>
      </c>
      <c r="F23" s="219">
        <v>5147.5</v>
      </c>
    </row>
    <row r="24" spans="1:6" x14ac:dyDescent="0.25">
      <c r="A24" s="219" t="s">
        <v>976</v>
      </c>
      <c r="B24" s="219" t="s">
        <v>666</v>
      </c>
      <c r="C24" s="219">
        <v>17.14</v>
      </c>
      <c r="D24" s="219" t="s">
        <v>1306</v>
      </c>
      <c r="E24" s="219">
        <v>290</v>
      </c>
      <c r="F24" s="219">
        <v>4970.6000000000004</v>
      </c>
    </row>
    <row r="25" spans="1:6" x14ac:dyDescent="0.25">
      <c r="A25" s="219" t="s">
        <v>965</v>
      </c>
      <c r="B25" s="219" t="s">
        <v>659</v>
      </c>
      <c r="C25" s="219">
        <v>17.02</v>
      </c>
      <c r="D25" s="219" t="s">
        <v>1306</v>
      </c>
      <c r="E25" s="219">
        <v>290</v>
      </c>
      <c r="F25" s="219">
        <v>4935.8</v>
      </c>
    </row>
    <row r="26" spans="1:6" x14ac:dyDescent="0.25">
      <c r="A26" s="219" t="s">
        <v>1178</v>
      </c>
      <c r="B26" s="219" t="s">
        <v>1179</v>
      </c>
      <c r="C26" s="219">
        <v>8</v>
      </c>
      <c r="D26" s="219" t="s">
        <v>1306</v>
      </c>
      <c r="E26" s="219">
        <v>290</v>
      </c>
      <c r="F26" s="219">
        <v>2320</v>
      </c>
    </row>
    <row r="27" spans="1:6" x14ac:dyDescent="0.25">
      <c r="A27" s="219" t="s">
        <v>1097</v>
      </c>
      <c r="B27" s="219" t="s">
        <v>765</v>
      </c>
      <c r="C27" s="219">
        <v>11.84</v>
      </c>
      <c r="D27" s="219" t="s">
        <v>1306</v>
      </c>
      <c r="E27" s="219">
        <v>290</v>
      </c>
      <c r="F27" s="219">
        <v>3433.6</v>
      </c>
    </row>
    <row r="28" spans="1:6" x14ac:dyDescent="0.25">
      <c r="A28" s="219" t="s">
        <v>985</v>
      </c>
      <c r="B28" s="219" t="s">
        <v>675</v>
      </c>
      <c r="C28" s="219">
        <v>5</v>
      </c>
      <c r="D28" s="219" t="s">
        <v>1306</v>
      </c>
      <c r="E28" s="219">
        <v>250</v>
      </c>
      <c r="F28" s="219">
        <v>1250</v>
      </c>
    </row>
    <row r="29" spans="1:6" x14ac:dyDescent="0.25">
      <c r="A29" s="219" t="s">
        <v>1134</v>
      </c>
      <c r="B29" s="219" t="s">
        <v>1135</v>
      </c>
      <c r="C29" s="219">
        <v>10.641999999999999</v>
      </c>
      <c r="D29" s="219" t="s">
        <v>1306</v>
      </c>
      <c r="E29" s="219">
        <v>250</v>
      </c>
      <c r="F29" s="219">
        <v>2660.5</v>
      </c>
    </row>
    <row r="30" spans="1:6" x14ac:dyDescent="0.25">
      <c r="A30" s="219" t="s">
        <v>1063</v>
      </c>
      <c r="B30" s="219" t="s">
        <v>739</v>
      </c>
      <c r="C30" s="219">
        <v>9.07</v>
      </c>
      <c r="D30" s="219" t="s">
        <v>1306</v>
      </c>
      <c r="E30" s="219">
        <v>250</v>
      </c>
      <c r="F30" s="219">
        <v>2267.5</v>
      </c>
    </row>
    <row r="31" spans="1:6" x14ac:dyDescent="0.25">
      <c r="A31" s="219" t="s">
        <v>989</v>
      </c>
      <c r="B31" s="219" t="s">
        <v>677</v>
      </c>
      <c r="C31" s="219">
        <v>10.9</v>
      </c>
      <c r="D31" s="219" t="s">
        <v>1306</v>
      </c>
      <c r="E31" s="219">
        <v>250</v>
      </c>
      <c r="F31" s="219">
        <v>2725</v>
      </c>
    </row>
    <row r="32" spans="1:6" x14ac:dyDescent="0.25">
      <c r="A32" s="219" t="s">
        <v>837</v>
      </c>
      <c r="B32" s="219" t="s">
        <v>574</v>
      </c>
      <c r="C32" s="219">
        <v>127</v>
      </c>
      <c r="D32" s="219" t="s">
        <v>1306</v>
      </c>
      <c r="E32" s="219">
        <v>130.18</v>
      </c>
      <c r="F32" s="219">
        <v>16532.86</v>
      </c>
    </row>
    <row r="33" spans="1:6" x14ac:dyDescent="0.25">
      <c r="A33" s="219" t="s">
        <v>838</v>
      </c>
      <c r="B33" s="219" t="s">
        <v>575</v>
      </c>
      <c r="C33" s="219">
        <v>673</v>
      </c>
      <c r="D33" s="219" t="s">
        <v>1306</v>
      </c>
      <c r="E33" s="219">
        <v>128.99</v>
      </c>
      <c r="F33" s="219">
        <v>86810.27</v>
      </c>
    </row>
    <row r="34" spans="1:6" x14ac:dyDescent="0.25">
      <c r="A34" s="219" t="s">
        <v>839</v>
      </c>
      <c r="B34" s="219" t="s">
        <v>576</v>
      </c>
      <c r="C34" s="219">
        <v>150</v>
      </c>
      <c r="D34" s="219" t="s">
        <v>1306</v>
      </c>
      <c r="E34" s="219">
        <v>127.5</v>
      </c>
      <c r="F34" s="219">
        <v>19125</v>
      </c>
    </row>
    <row r="35" spans="1:6" x14ac:dyDescent="0.25">
      <c r="A35" s="219" t="s">
        <v>1102</v>
      </c>
      <c r="B35" s="219" t="s">
        <v>768</v>
      </c>
      <c r="C35" s="219">
        <v>7.22</v>
      </c>
      <c r="D35" s="219" t="s">
        <v>1306</v>
      </c>
      <c r="E35" s="219">
        <v>455.06</v>
      </c>
      <c r="F35" s="219">
        <v>3285.5331999999999</v>
      </c>
    </row>
    <row r="36" spans="1:6" x14ac:dyDescent="0.25">
      <c r="A36" s="219" t="s">
        <v>961</v>
      </c>
      <c r="B36" s="219" t="s">
        <v>655</v>
      </c>
      <c r="C36" s="219">
        <v>2.7</v>
      </c>
      <c r="D36" s="219" t="s">
        <v>1306</v>
      </c>
      <c r="E36" s="219">
        <v>670</v>
      </c>
      <c r="F36" s="219">
        <v>1809.0000000000002</v>
      </c>
    </row>
    <row r="37" spans="1:6" x14ac:dyDescent="0.25">
      <c r="A37" s="219" t="s">
        <v>962</v>
      </c>
      <c r="B37" s="219" t="s">
        <v>656</v>
      </c>
      <c r="C37" s="219">
        <v>1.75</v>
      </c>
      <c r="D37" s="219" t="s">
        <v>1306</v>
      </c>
      <c r="E37" s="219">
        <v>1040</v>
      </c>
      <c r="F37" s="219">
        <v>1820</v>
      </c>
    </row>
    <row r="38" spans="1:6" x14ac:dyDescent="0.25">
      <c r="A38" s="219" t="s">
        <v>1307</v>
      </c>
      <c r="B38" s="219" t="s">
        <v>1308</v>
      </c>
      <c r="C38" s="219">
        <v>4</v>
      </c>
      <c r="D38" s="219" t="s">
        <v>1305</v>
      </c>
      <c r="E38" s="219">
        <v>545</v>
      </c>
      <c r="F38" s="219">
        <v>2180</v>
      </c>
    </row>
    <row r="39" spans="1:6" x14ac:dyDescent="0.25">
      <c r="A39" s="219" t="s">
        <v>1309</v>
      </c>
      <c r="B39" s="219" t="s">
        <v>1310</v>
      </c>
      <c r="C39" s="219">
        <v>53.5</v>
      </c>
      <c r="D39" s="219" t="s">
        <v>1306</v>
      </c>
      <c r="E39" s="219">
        <v>135</v>
      </c>
      <c r="F39" s="219">
        <v>7222.5</v>
      </c>
    </row>
    <row r="40" spans="1:6" x14ac:dyDescent="0.25">
      <c r="A40" s="219" t="s">
        <v>1180</v>
      </c>
      <c r="B40" s="219" t="s">
        <v>1181</v>
      </c>
      <c r="C40" s="219">
        <v>29.06</v>
      </c>
      <c r="D40" s="219" t="s">
        <v>1306</v>
      </c>
      <c r="E40" s="219">
        <v>182.33</v>
      </c>
      <c r="F40" s="219">
        <v>5298.5097999999998</v>
      </c>
    </row>
    <row r="41" spans="1:6" x14ac:dyDescent="0.25">
      <c r="A41" s="219" t="s">
        <v>1311</v>
      </c>
      <c r="B41" s="219" t="s">
        <v>1312</v>
      </c>
      <c r="C41" s="219">
        <v>35</v>
      </c>
      <c r="D41" s="219" t="s">
        <v>1306</v>
      </c>
      <c r="E41" s="219">
        <v>168</v>
      </c>
      <c r="F41" s="219">
        <v>5880</v>
      </c>
    </row>
    <row r="42" spans="1:6" x14ac:dyDescent="0.25">
      <c r="A42" s="219" t="s">
        <v>834</v>
      </c>
      <c r="B42" s="219" t="s">
        <v>499</v>
      </c>
      <c r="C42" s="219">
        <v>160</v>
      </c>
      <c r="D42" s="219" t="s">
        <v>1306</v>
      </c>
      <c r="E42" s="219">
        <v>420</v>
      </c>
      <c r="F42" s="219">
        <v>67200</v>
      </c>
    </row>
    <row r="43" spans="1:6" x14ac:dyDescent="0.25">
      <c r="A43" s="219" t="s">
        <v>931</v>
      </c>
      <c r="B43" s="219" t="s">
        <v>631</v>
      </c>
      <c r="C43" s="219">
        <v>40</v>
      </c>
      <c r="D43" s="219" t="s">
        <v>1305</v>
      </c>
      <c r="E43" s="219">
        <v>193.59</v>
      </c>
      <c r="F43" s="219">
        <v>7743.6</v>
      </c>
    </row>
    <row r="44" spans="1:6" x14ac:dyDescent="0.25">
      <c r="A44" s="219" t="s">
        <v>1127</v>
      </c>
      <c r="B44" s="219" t="s">
        <v>793</v>
      </c>
      <c r="C44" s="219">
        <v>3</v>
      </c>
      <c r="D44" s="219" t="s">
        <v>1305</v>
      </c>
      <c r="E44" s="219">
        <v>375</v>
      </c>
      <c r="F44" s="219">
        <v>1125</v>
      </c>
    </row>
    <row r="45" spans="1:6" x14ac:dyDescent="0.25">
      <c r="A45" s="219" t="s">
        <v>913</v>
      </c>
      <c r="B45" s="219" t="s">
        <v>492</v>
      </c>
      <c r="C45" s="219">
        <v>10</v>
      </c>
      <c r="D45" s="219" t="s">
        <v>1306</v>
      </c>
      <c r="E45" s="219">
        <v>518</v>
      </c>
      <c r="F45" s="219">
        <v>5180</v>
      </c>
    </row>
    <row r="46" spans="1:6" x14ac:dyDescent="0.25">
      <c r="A46" s="219" t="s">
        <v>869</v>
      </c>
      <c r="B46" s="219" t="s">
        <v>592</v>
      </c>
      <c r="C46" s="219">
        <v>32</v>
      </c>
      <c r="D46" s="219" t="s">
        <v>1306</v>
      </c>
      <c r="E46" s="219">
        <v>217.54</v>
      </c>
      <c r="F46" s="219">
        <v>6961.28</v>
      </c>
    </row>
    <row r="47" spans="1:6" x14ac:dyDescent="0.25">
      <c r="A47" s="219" t="s">
        <v>824</v>
      </c>
      <c r="B47" s="219" t="s">
        <v>473</v>
      </c>
      <c r="C47" s="219">
        <v>3</v>
      </c>
      <c r="D47" s="219" t="s">
        <v>1306</v>
      </c>
      <c r="E47" s="219">
        <v>164</v>
      </c>
      <c r="F47" s="219">
        <v>492</v>
      </c>
    </row>
    <row r="48" spans="1:6" x14ac:dyDescent="0.25">
      <c r="A48" s="219" t="s">
        <v>830</v>
      </c>
      <c r="B48" s="219" t="s">
        <v>569</v>
      </c>
      <c r="C48" s="219">
        <v>500</v>
      </c>
      <c r="D48" s="219" t="s">
        <v>1306</v>
      </c>
      <c r="E48" s="219">
        <v>103.81</v>
      </c>
      <c r="F48" s="219">
        <v>51905</v>
      </c>
    </row>
    <row r="49" spans="1:6" x14ac:dyDescent="0.25">
      <c r="A49" s="219" t="s">
        <v>831</v>
      </c>
      <c r="B49" s="219" t="s">
        <v>570</v>
      </c>
      <c r="C49" s="219">
        <v>1410</v>
      </c>
      <c r="D49" s="219" t="s">
        <v>1306</v>
      </c>
      <c r="E49" s="219">
        <v>131.16999999999999</v>
      </c>
      <c r="F49" s="219">
        <v>184949.69999999998</v>
      </c>
    </row>
    <row r="50" spans="1:6" x14ac:dyDescent="0.25">
      <c r="A50" s="219" t="s">
        <v>832</v>
      </c>
      <c r="B50" s="219" t="s">
        <v>571</v>
      </c>
      <c r="C50" s="219">
        <v>1650</v>
      </c>
      <c r="D50" s="219" t="s">
        <v>1306</v>
      </c>
      <c r="E50" s="219">
        <v>138.74</v>
      </c>
      <c r="F50" s="219">
        <v>228921.00000000003</v>
      </c>
    </row>
    <row r="51" spans="1:6" x14ac:dyDescent="0.25">
      <c r="A51" s="219" t="s">
        <v>833</v>
      </c>
      <c r="B51" s="219" t="s">
        <v>572</v>
      </c>
      <c r="C51" s="219">
        <v>35</v>
      </c>
      <c r="D51" s="219" t="s">
        <v>1306</v>
      </c>
      <c r="E51" s="219">
        <v>250</v>
      </c>
      <c r="F51" s="219">
        <v>8750</v>
      </c>
    </row>
    <row r="52" spans="1:6" x14ac:dyDescent="0.25">
      <c r="A52" s="219" t="s">
        <v>1267</v>
      </c>
      <c r="B52" s="219" t="s">
        <v>1268</v>
      </c>
      <c r="C52" s="219">
        <v>3</v>
      </c>
      <c r="D52" s="219" t="s">
        <v>1305</v>
      </c>
      <c r="E52" s="219">
        <v>375</v>
      </c>
      <c r="F52" s="219">
        <v>1125</v>
      </c>
    </row>
    <row r="53" spans="1:6" x14ac:dyDescent="0.25">
      <c r="A53" s="219" t="s">
        <v>1313</v>
      </c>
      <c r="B53" s="219" t="s">
        <v>1314</v>
      </c>
      <c r="C53" s="219">
        <v>2</v>
      </c>
      <c r="D53" s="219" t="s">
        <v>1305</v>
      </c>
      <c r="E53" s="219">
        <v>2500</v>
      </c>
      <c r="F53" s="219">
        <v>5000</v>
      </c>
    </row>
    <row r="54" spans="1:6" x14ac:dyDescent="0.25">
      <c r="A54" s="219" t="s">
        <v>1265</v>
      </c>
      <c r="B54" s="219" t="s">
        <v>1266</v>
      </c>
      <c r="C54" s="219">
        <v>3</v>
      </c>
      <c r="D54" s="219" t="s">
        <v>1305</v>
      </c>
      <c r="E54" s="219">
        <v>291.67</v>
      </c>
      <c r="F54" s="219">
        <v>875.01</v>
      </c>
    </row>
    <row r="55" spans="1:6" x14ac:dyDescent="0.25">
      <c r="A55" s="219" t="s">
        <v>829</v>
      </c>
      <c r="B55" s="219" t="s">
        <v>568</v>
      </c>
      <c r="C55" s="219">
        <v>1</v>
      </c>
      <c r="D55" s="219" t="s">
        <v>1305</v>
      </c>
      <c r="E55" s="219">
        <v>208.37</v>
      </c>
      <c r="F55" s="219">
        <v>208.37</v>
      </c>
    </row>
    <row r="56" spans="1:6" x14ac:dyDescent="0.25">
      <c r="A56" s="219" t="s">
        <v>1315</v>
      </c>
      <c r="B56" s="219" t="s">
        <v>1316</v>
      </c>
      <c r="C56" s="219">
        <v>1</v>
      </c>
      <c r="D56" s="219" t="s">
        <v>1305</v>
      </c>
      <c r="E56" s="219">
        <v>2920</v>
      </c>
      <c r="F56" s="219">
        <v>2920</v>
      </c>
    </row>
    <row r="57" spans="1:6" x14ac:dyDescent="0.25">
      <c r="A57" s="219" t="s">
        <v>1243</v>
      </c>
      <c r="B57" s="219" t="s">
        <v>1244</v>
      </c>
      <c r="C57" s="219">
        <v>2</v>
      </c>
      <c r="D57" s="219" t="s">
        <v>1305</v>
      </c>
      <c r="E57" s="219">
        <v>1250</v>
      </c>
      <c r="F57" s="219">
        <v>2500</v>
      </c>
    </row>
    <row r="58" spans="1:6" x14ac:dyDescent="0.25">
      <c r="A58" s="219" t="s">
        <v>1078</v>
      </c>
      <c r="B58" s="219" t="s">
        <v>752</v>
      </c>
      <c r="C58" s="219">
        <v>1</v>
      </c>
      <c r="D58" s="219" t="s">
        <v>1305</v>
      </c>
      <c r="E58" s="219">
        <v>208.33</v>
      </c>
      <c r="F58" s="219">
        <v>208.33</v>
      </c>
    </row>
    <row r="59" spans="1:6" x14ac:dyDescent="0.25">
      <c r="A59" s="219" t="s">
        <v>1118</v>
      </c>
      <c r="B59" s="219" t="s">
        <v>784</v>
      </c>
      <c r="C59" s="219">
        <v>3</v>
      </c>
      <c r="D59" s="219" t="s">
        <v>1305</v>
      </c>
      <c r="E59" s="219">
        <v>391.245</v>
      </c>
      <c r="F59" s="219">
        <v>1173.7350000000001</v>
      </c>
    </row>
    <row r="60" spans="1:6" x14ac:dyDescent="0.25">
      <c r="A60" s="219" t="s">
        <v>1259</v>
      </c>
      <c r="B60" s="219" t="s">
        <v>1260</v>
      </c>
      <c r="C60" s="219">
        <v>86</v>
      </c>
      <c r="D60" s="219" t="s">
        <v>1305</v>
      </c>
      <c r="E60" s="219">
        <v>875</v>
      </c>
      <c r="F60" s="219">
        <v>75250</v>
      </c>
    </row>
    <row r="61" spans="1:6" x14ac:dyDescent="0.25">
      <c r="A61" s="219" t="s">
        <v>997</v>
      </c>
      <c r="B61" s="219" t="s">
        <v>685</v>
      </c>
      <c r="C61" s="219">
        <v>36</v>
      </c>
      <c r="D61" s="219" t="s">
        <v>1305</v>
      </c>
      <c r="E61" s="219">
        <v>400</v>
      </c>
      <c r="F61" s="219">
        <v>14400</v>
      </c>
    </row>
    <row r="62" spans="1:6" x14ac:dyDescent="0.25">
      <c r="A62" s="219" t="s">
        <v>941</v>
      </c>
      <c r="B62" s="219" t="s">
        <v>637</v>
      </c>
      <c r="C62" s="219">
        <v>2</v>
      </c>
      <c r="D62" s="219" t="s">
        <v>1305</v>
      </c>
      <c r="E62" s="219">
        <v>130</v>
      </c>
      <c r="F62" s="219">
        <v>260</v>
      </c>
    </row>
    <row r="63" spans="1:6" x14ac:dyDescent="0.25">
      <c r="A63" s="219" t="s">
        <v>810</v>
      </c>
      <c r="B63" s="219" t="s">
        <v>550</v>
      </c>
      <c r="C63" s="219">
        <v>13</v>
      </c>
      <c r="D63" s="219" t="s">
        <v>1305</v>
      </c>
      <c r="E63" s="219">
        <v>210</v>
      </c>
      <c r="F63" s="219">
        <v>2730</v>
      </c>
    </row>
    <row r="64" spans="1:6" x14ac:dyDescent="0.25">
      <c r="A64" s="219" t="s">
        <v>942</v>
      </c>
      <c r="B64" s="219" t="s">
        <v>638</v>
      </c>
      <c r="C64" s="219">
        <v>28</v>
      </c>
      <c r="D64" s="219" t="s">
        <v>1305</v>
      </c>
      <c r="E64" s="219">
        <v>230</v>
      </c>
      <c r="F64" s="219">
        <v>6440</v>
      </c>
    </row>
    <row r="65" spans="1:6" x14ac:dyDescent="0.25">
      <c r="A65" s="219" t="s">
        <v>944</v>
      </c>
      <c r="B65" s="219" t="s">
        <v>640</v>
      </c>
      <c r="C65" s="219">
        <v>14</v>
      </c>
      <c r="D65" s="219" t="s">
        <v>1305</v>
      </c>
      <c r="E65" s="219">
        <v>350</v>
      </c>
      <c r="F65" s="219">
        <v>4900</v>
      </c>
    </row>
    <row r="66" spans="1:6" x14ac:dyDescent="0.25">
      <c r="A66" s="219" t="s">
        <v>943</v>
      </c>
      <c r="B66" s="219" t="s">
        <v>639</v>
      </c>
      <c r="C66" s="219">
        <v>22</v>
      </c>
      <c r="D66" s="219" t="s">
        <v>1305</v>
      </c>
      <c r="E66" s="219">
        <v>255</v>
      </c>
      <c r="F66" s="219">
        <v>5610</v>
      </c>
    </row>
    <row r="67" spans="1:6" x14ac:dyDescent="0.25">
      <c r="A67" s="219" t="s">
        <v>1020</v>
      </c>
      <c r="B67" s="219" t="s">
        <v>708</v>
      </c>
      <c r="C67" s="219">
        <v>4</v>
      </c>
      <c r="D67" s="219" t="s">
        <v>1305</v>
      </c>
      <c r="E67" s="219">
        <v>192</v>
      </c>
      <c r="F67" s="219">
        <v>768</v>
      </c>
    </row>
    <row r="68" spans="1:6" x14ac:dyDescent="0.25">
      <c r="A68" s="219" t="s">
        <v>1018</v>
      </c>
      <c r="B68" s="219" t="s">
        <v>706</v>
      </c>
      <c r="C68" s="219">
        <v>7</v>
      </c>
      <c r="D68" s="219" t="s">
        <v>1305</v>
      </c>
      <c r="E68" s="219">
        <v>192</v>
      </c>
      <c r="F68" s="219">
        <v>1344</v>
      </c>
    </row>
    <row r="69" spans="1:6" x14ac:dyDescent="0.25">
      <c r="A69" s="219" t="s">
        <v>1019</v>
      </c>
      <c r="B69" s="219" t="s">
        <v>707</v>
      </c>
      <c r="C69" s="219">
        <v>8</v>
      </c>
      <c r="D69" s="219" t="s">
        <v>1305</v>
      </c>
      <c r="E69" s="219">
        <v>192</v>
      </c>
      <c r="F69" s="219">
        <v>1536</v>
      </c>
    </row>
    <row r="70" spans="1:6" x14ac:dyDescent="0.25">
      <c r="A70" s="219" t="s">
        <v>1017</v>
      </c>
      <c r="B70" s="219" t="s">
        <v>705</v>
      </c>
      <c r="C70" s="219">
        <v>22</v>
      </c>
      <c r="D70" s="219" t="s">
        <v>1305</v>
      </c>
      <c r="E70" s="219">
        <v>244</v>
      </c>
      <c r="F70" s="219">
        <v>5368</v>
      </c>
    </row>
    <row r="71" spans="1:6" x14ac:dyDescent="0.25">
      <c r="A71" s="219" t="s">
        <v>1016</v>
      </c>
      <c r="B71" s="219" t="s">
        <v>704</v>
      </c>
      <c r="C71" s="219">
        <v>4</v>
      </c>
      <c r="D71" s="219" t="s">
        <v>1305</v>
      </c>
      <c r="E71" s="219">
        <v>244</v>
      </c>
      <c r="F71" s="219">
        <v>976</v>
      </c>
    </row>
    <row r="72" spans="1:6" x14ac:dyDescent="0.25">
      <c r="A72" s="219" t="s">
        <v>1015</v>
      </c>
      <c r="B72" s="219" t="s">
        <v>703</v>
      </c>
      <c r="C72" s="219">
        <v>20</v>
      </c>
      <c r="D72" s="219" t="s">
        <v>1305</v>
      </c>
      <c r="E72" s="219">
        <v>244</v>
      </c>
      <c r="F72" s="219">
        <v>4880</v>
      </c>
    </row>
    <row r="73" spans="1:6" x14ac:dyDescent="0.25">
      <c r="A73" s="219" t="s">
        <v>1014</v>
      </c>
      <c r="B73" s="219" t="s">
        <v>702</v>
      </c>
      <c r="C73" s="219">
        <v>4</v>
      </c>
      <c r="D73" s="219" t="s">
        <v>1305</v>
      </c>
      <c r="E73" s="219">
        <v>244</v>
      </c>
      <c r="F73" s="219">
        <v>976</v>
      </c>
    </row>
    <row r="74" spans="1:6" x14ac:dyDescent="0.25">
      <c r="A74" s="219" t="s">
        <v>1013</v>
      </c>
      <c r="B74" s="219" t="s">
        <v>701</v>
      </c>
      <c r="C74" s="219">
        <v>9</v>
      </c>
      <c r="D74" s="219" t="s">
        <v>1305</v>
      </c>
      <c r="E74" s="219">
        <v>244</v>
      </c>
      <c r="F74" s="219">
        <v>2196</v>
      </c>
    </row>
    <row r="75" spans="1:6" x14ac:dyDescent="0.25">
      <c r="A75" s="219" t="s">
        <v>1012</v>
      </c>
      <c r="B75" s="219" t="s">
        <v>700</v>
      </c>
      <c r="C75" s="219">
        <v>5</v>
      </c>
      <c r="D75" s="219" t="s">
        <v>1305</v>
      </c>
      <c r="E75" s="219">
        <v>244</v>
      </c>
      <c r="F75" s="219">
        <v>1220</v>
      </c>
    </row>
    <row r="76" spans="1:6" x14ac:dyDescent="0.25">
      <c r="A76" s="219" t="s">
        <v>1011</v>
      </c>
      <c r="B76" s="219" t="s">
        <v>699</v>
      </c>
      <c r="C76" s="219">
        <v>34</v>
      </c>
      <c r="D76" s="219" t="s">
        <v>1305</v>
      </c>
      <c r="E76" s="219">
        <v>244</v>
      </c>
      <c r="F76" s="219">
        <v>8296</v>
      </c>
    </row>
    <row r="77" spans="1:6" x14ac:dyDescent="0.25">
      <c r="A77" s="219" t="s">
        <v>1317</v>
      </c>
      <c r="B77" s="219" t="s">
        <v>1318</v>
      </c>
      <c r="C77" s="219">
        <v>0.48499999999999999</v>
      </c>
      <c r="D77" s="219" t="s">
        <v>1319</v>
      </c>
      <c r="E77" s="219">
        <v>2255.6637999999998</v>
      </c>
      <c r="F77" s="219">
        <v>1093.9969429999999</v>
      </c>
    </row>
    <row r="78" spans="1:6" x14ac:dyDescent="0.25">
      <c r="A78" s="219" t="s">
        <v>1253</v>
      </c>
      <c r="B78" s="219" t="s">
        <v>1254</v>
      </c>
      <c r="C78" s="219">
        <v>1</v>
      </c>
      <c r="D78" s="219" t="s">
        <v>1305</v>
      </c>
      <c r="E78" s="219">
        <v>1000</v>
      </c>
      <c r="F78" s="219">
        <v>1000</v>
      </c>
    </row>
    <row r="79" spans="1:6" x14ac:dyDescent="0.25">
      <c r="A79" s="219" t="s">
        <v>1066</v>
      </c>
      <c r="B79" s="219" t="s">
        <v>742</v>
      </c>
      <c r="C79" s="219">
        <v>0.3</v>
      </c>
      <c r="D79" s="219" t="s">
        <v>1320</v>
      </c>
      <c r="E79" s="219">
        <v>4550</v>
      </c>
      <c r="F79" s="219">
        <v>1365</v>
      </c>
    </row>
    <row r="80" spans="1:6" x14ac:dyDescent="0.25">
      <c r="A80" s="219" t="s">
        <v>815</v>
      </c>
      <c r="B80" s="219" t="s">
        <v>555</v>
      </c>
      <c r="C80" s="219">
        <v>1.3</v>
      </c>
      <c r="D80" s="219" t="s">
        <v>1320</v>
      </c>
      <c r="E80" s="219">
        <v>976.85</v>
      </c>
      <c r="F80" s="219">
        <v>1269.905</v>
      </c>
    </row>
    <row r="81" spans="1:6" x14ac:dyDescent="0.25">
      <c r="A81" s="219" t="s">
        <v>1321</v>
      </c>
      <c r="B81" s="219" t="s">
        <v>1322</v>
      </c>
      <c r="C81" s="219">
        <v>0.3</v>
      </c>
      <c r="D81" s="219" t="s">
        <v>1305</v>
      </c>
      <c r="E81" s="219">
        <v>11917.3</v>
      </c>
      <c r="F81" s="219">
        <v>3575.1899999999996</v>
      </c>
    </row>
    <row r="82" spans="1:6" x14ac:dyDescent="0.25">
      <c r="A82" s="219" t="s">
        <v>1323</v>
      </c>
      <c r="B82" s="219" t="s">
        <v>1324</v>
      </c>
      <c r="C82" s="219">
        <v>0.6</v>
      </c>
      <c r="D82" s="219" t="s">
        <v>1305</v>
      </c>
      <c r="E82" s="219">
        <v>7560</v>
      </c>
      <c r="F82" s="219">
        <v>4536</v>
      </c>
    </row>
    <row r="83" spans="1:6" x14ac:dyDescent="0.25">
      <c r="A83" s="219" t="s">
        <v>1325</v>
      </c>
      <c r="B83" s="219" t="s">
        <v>1326</v>
      </c>
      <c r="C83" s="219">
        <v>0.95</v>
      </c>
      <c r="D83" s="219" t="s">
        <v>1305</v>
      </c>
      <c r="E83" s="219">
        <v>7560</v>
      </c>
      <c r="F83" s="219">
        <v>7182</v>
      </c>
    </row>
    <row r="84" spans="1:6" x14ac:dyDescent="0.25">
      <c r="A84" s="219" t="s">
        <v>1227</v>
      </c>
      <c r="B84" s="219" t="s">
        <v>1228</v>
      </c>
      <c r="C84" s="219">
        <v>0.5</v>
      </c>
      <c r="D84" s="219" t="s">
        <v>1305</v>
      </c>
      <c r="E84" s="219">
        <v>8999.625</v>
      </c>
      <c r="F84" s="219">
        <v>4499.8125</v>
      </c>
    </row>
    <row r="85" spans="1:6" x14ac:dyDescent="0.25">
      <c r="A85" s="219" t="s">
        <v>1223</v>
      </c>
      <c r="B85" s="219" t="s">
        <v>1224</v>
      </c>
      <c r="C85" s="219">
        <v>0.5</v>
      </c>
      <c r="D85" s="219" t="s">
        <v>1305</v>
      </c>
      <c r="E85" s="219">
        <v>9500</v>
      </c>
      <c r="F85" s="219">
        <v>4750</v>
      </c>
    </row>
    <row r="86" spans="1:6" x14ac:dyDescent="0.25">
      <c r="A86" s="219" t="s">
        <v>1225</v>
      </c>
      <c r="B86" s="219" t="s">
        <v>1226</v>
      </c>
      <c r="C86" s="219">
        <v>0.85</v>
      </c>
      <c r="D86" s="219" t="s">
        <v>1305</v>
      </c>
      <c r="E86" s="219">
        <v>8708.3330000000005</v>
      </c>
      <c r="F86" s="219">
        <v>7402.0830500000002</v>
      </c>
    </row>
    <row r="87" spans="1:6" x14ac:dyDescent="0.25">
      <c r="A87" s="219" t="s">
        <v>1081</v>
      </c>
      <c r="B87" s="219" t="s">
        <v>1082</v>
      </c>
      <c r="C87" s="219">
        <v>0.7</v>
      </c>
      <c r="D87" s="219" t="s">
        <v>1305</v>
      </c>
      <c r="E87" s="219">
        <v>7560</v>
      </c>
      <c r="F87" s="219">
        <v>5292</v>
      </c>
    </row>
    <row r="88" spans="1:6" x14ac:dyDescent="0.25">
      <c r="A88" s="219" t="s">
        <v>1327</v>
      </c>
      <c r="B88" s="219" t="s">
        <v>1328</v>
      </c>
      <c r="C88" s="219">
        <v>0.8</v>
      </c>
      <c r="D88" s="219" t="s">
        <v>1305</v>
      </c>
      <c r="E88" s="219">
        <v>15552</v>
      </c>
      <c r="F88" s="219">
        <v>12441.6</v>
      </c>
    </row>
    <row r="89" spans="1:6" x14ac:dyDescent="0.25">
      <c r="A89" s="219" t="s">
        <v>1083</v>
      </c>
      <c r="B89" s="219" t="s">
        <v>1084</v>
      </c>
      <c r="C89" s="219">
        <v>0.78</v>
      </c>
      <c r="D89" s="219" t="s">
        <v>1305</v>
      </c>
      <c r="E89" s="219">
        <v>7560</v>
      </c>
      <c r="F89" s="219">
        <v>5896.8</v>
      </c>
    </row>
    <row r="90" spans="1:6" x14ac:dyDescent="0.25">
      <c r="A90" s="219" t="s">
        <v>1100</v>
      </c>
      <c r="B90" s="219" t="s">
        <v>1101</v>
      </c>
      <c r="C90" s="219">
        <v>0.65</v>
      </c>
      <c r="D90" s="219" t="s">
        <v>1305</v>
      </c>
      <c r="E90" s="219">
        <v>12375</v>
      </c>
      <c r="F90" s="219">
        <v>8043.75</v>
      </c>
    </row>
    <row r="91" spans="1:6" x14ac:dyDescent="0.25">
      <c r="A91" s="219" t="s">
        <v>1051</v>
      </c>
      <c r="B91" s="219" t="s">
        <v>1052</v>
      </c>
      <c r="C91" s="219">
        <v>0.55000000000000004</v>
      </c>
      <c r="D91" s="219" t="s">
        <v>1319</v>
      </c>
      <c r="E91" s="219">
        <v>8708.33</v>
      </c>
      <c r="F91" s="219">
        <v>4789.5815000000002</v>
      </c>
    </row>
    <row r="92" spans="1:6" x14ac:dyDescent="0.25">
      <c r="A92" s="219" t="s">
        <v>1329</v>
      </c>
      <c r="B92" s="219" t="s">
        <v>1330</v>
      </c>
      <c r="C92" s="219">
        <v>0.55000000000000004</v>
      </c>
      <c r="D92" s="219" t="s">
        <v>1319</v>
      </c>
      <c r="E92" s="219">
        <v>8708.3330000000005</v>
      </c>
      <c r="F92" s="219">
        <v>4789.5831500000004</v>
      </c>
    </row>
    <row r="93" spans="1:6" x14ac:dyDescent="0.25">
      <c r="A93" s="219" t="s">
        <v>1331</v>
      </c>
      <c r="B93" s="219" t="s">
        <v>1332</v>
      </c>
      <c r="C93" s="219">
        <v>1</v>
      </c>
      <c r="D93" s="219" t="s">
        <v>1319</v>
      </c>
      <c r="E93" s="219">
        <v>8391.66</v>
      </c>
      <c r="F93" s="219">
        <v>8391.66</v>
      </c>
    </row>
    <row r="94" spans="1:6" x14ac:dyDescent="0.25">
      <c r="A94" s="219" t="s">
        <v>804</v>
      </c>
      <c r="B94" s="219" t="s">
        <v>545</v>
      </c>
      <c r="C94" s="219">
        <v>2.6</v>
      </c>
      <c r="D94" s="219" t="s">
        <v>1320</v>
      </c>
      <c r="E94" s="219">
        <v>775</v>
      </c>
      <c r="F94" s="219">
        <v>2015</v>
      </c>
    </row>
    <row r="95" spans="1:6" x14ac:dyDescent="0.25">
      <c r="A95" s="219" t="s">
        <v>820</v>
      </c>
      <c r="B95" s="219" t="s">
        <v>560</v>
      </c>
      <c r="C95" s="219">
        <v>0.5</v>
      </c>
      <c r="D95" s="219" t="s">
        <v>1320</v>
      </c>
      <c r="E95" s="219">
        <v>2237.5</v>
      </c>
      <c r="F95" s="219">
        <v>1118.75</v>
      </c>
    </row>
    <row r="96" spans="1:6" x14ac:dyDescent="0.25">
      <c r="A96" s="219" t="s">
        <v>812</v>
      </c>
      <c r="B96" s="219" t="s">
        <v>552</v>
      </c>
      <c r="C96" s="219">
        <v>5</v>
      </c>
      <c r="D96" s="219" t="s">
        <v>1305</v>
      </c>
      <c r="E96" s="219">
        <v>83</v>
      </c>
      <c r="F96" s="219">
        <v>415</v>
      </c>
    </row>
    <row r="97" spans="1:6" x14ac:dyDescent="0.25">
      <c r="A97" s="219" t="s">
        <v>1075</v>
      </c>
      <c r="B97" s="219" t="s">
        <v>749</v>
      </c>
      <c r="C97" s="219">
        <v>1</v>
      </c>
      <c r="D97" s="219" t="s">
        <v>1305</v>
      </c>
      <c r="E97" s="219">
        <v>3333.33</v>
      </c>
      <c r="F97" s="219">
        <v>3333.33</v>
      </c>
    </row>
    <row r="98" spans="1:6" x14ac:dyDescent="0.25">
      <c r="A98" s="219" t="s">
        <v>1073</v>
      </c>
      <c r="B98" s="219" t="s">
        <v>747</v>
      </c>
      <c r="C98" s="219">
        <v>1</v>
      </c>
      <c r="D98" s="219" t="s">
        <v>1305</v>
      </c>
      <c r="E98" s="219">
        <v>3333.3330000000001</v>
      </c>
      <c r="F98" s="219">
        <v>3333.3330000000001</v>
      </c>
    </row>
    <row r="99" spans="1:6" x14ac:dyDescent="0.25">
      <c r="A99" s="219" t="s">
        <v>1072</v>
      </c>
      <c r="B99" s="219" t="s">
        <v>746</v>
      </c>
      <c r="C99" s="219">
        <v>1</v>
      </c>
      <c r="D99" s="219" t="s">
        <v>1305</v>
      </c>
      <c r="E99" s="219">
        <v>3333.3330000000001</v>
      </c>
      <c r="F99" s="219">
        <v>3333.3330000000001</v>
      </c>
    </row>
    <row r="100" spans="1:6" x14ac:dyDescent="0.25">
      <c r="A100" s="219" t="s">
        <v>1074</v>
      </c>
      <c r="B100" s="219" t="s">
        <v>748</v>
      </c>
      <c r="C100" s="219">
        <v>0.9</v>
      </c>
      <c r="D100" s="219" t="s">
        <v>1305</v>
      </c>
      <c r="E100" s="219">
        <v>3333.33</v>
      </c>
      <c r="F100" s="219">
        <v>2999.9969999999998</v>
      </c>
    </row>
    <row r="101" spans="1:6" x14ac:dyDescent="0.25">
      <c r="A101" s="219" t="s">
        <v>1333</v>
      </c>
      <c r="B101" s="219" t="s">
        <v>1334</v>
      </c>
      <c r="C101" s="219">
        <v>0.9</v>
      </c>
      <c r="D101" s="219" t="s">
        <v>1319</v>
      </c>
      <c r="E101" s="219">
        <v>957.16</v>
      </c>
      <c r="F101" s="219">
        <v>861.44399999999996</v>
      </c>
    </row>
    <row r="102" spans="1:6" x14ac:dyDescent="0.25">
      <c r="A102" s="219" t="s">
        <v>813</v>
      </c>
      <c r="B102" s="219" t="s">
        <v>553</v>
      </c>
      <c r="C102" s="219">
        <v>1.5</v>
      </c>
      <c r="D102" s="219" t="s">
        <v>1320</v>
      </c>
      <c r="E102" s="219">
        <v>921.75</v>
      </c>
      <c r="F102" s="219">
        <v>1382.625</v>
      </c>
    </row>
    <row r="103" spans="1:6" x14ac:dyDescent="0.25">
      <c r="A103" s="219" t="s">
        <v>1126</v>
      </c>
      <c r="B103" s="219" t="s">
        <v>792</v>
      </c>
      <c r="C103" s="219">
        <v>0.9</v>
      </c>
      <c r="D103" s="219" t="s">
        <v>1305</v>
      </c>
      <c r="E103" s="219">
        <v>30833.33</v>
      </c>
      <c r="F103" s="219">
        <v>27749.997000000003</v>
      </c>
    </row>
    <row r="104" spans="1:6" x14ac:dyDescent="0.25">
      <c r="A104" s="219" t="s">
        <v>1176</v>
      </c>
      <c r="B104" s="219" t="s">
        <v>1177</v>
      </c>
      <c r="C104" s="219">
        <v>1.1950000000000001</v>
      </c>
      <c r="D104" s="219" t="s">
        <v>1305</v>
      </c>
      <c r="E104" s="219">
        <v>11000</v>
      </c>
      <c r="F104" s="219">
        <v>13145</v>
      </c>
    </row>
    <row r="105" spans="1:6" x14ac:dyDescent="0.25">
      <c r="A105" s="219" t="s">
        <v>1207</v>
      </c>
      <c r="B105" s="219" t="s">
        <v>1208</v>
      </c>
      <c r="C105" s="219">
        <v>0.9</v>
      </c>
      <c r="D105" s="219" t="s">
        <v>1305</v>
      </c>
      <c r="E105" s="219">
        <v>11500</v>
      </c>
      <c r="F105" s="219">
        <v>10350</v>
      </c>
    </row>
    <row r="106" spans="1:6" x14ac:dyDescent="0.25">
      <c r="A106" s="219" t="s">
        <v>1335</v>
      </c>
      <c r="B106" s="219" t="s">
        <v>1336</v>
      </c>
      <c r="C106" s="219">
        <v>0.9</v>
      </c>
      <c r="D106" s="219" t="s">
        <v>1305</v>
      </c>
      <c r="E106" s="219">
        <v>11500</v>
      </c>
      <c r="F106" s="219">
        <v>10350</v>
      </c>
    </row>
    <row r="107" spans="1:6" x14ac:dyDescent="0.25">
      <c r="A107" s="219" t="s">
        <v>1174</v>
      </c>
      <c r="B107" s="219" t="s">
        <v>1175</v>
      </c>
      <c r="C107" s="219">
        <v>1.595</v>
      </c>
      <c r="D107" s="219" t="s">
        <v>1305</v>
      </c>
      <c r="E107" s="219">
        <v>11500</v>
      </c>
      <c r="F107" s="219">
        <v>18342.5</v>
      </c>
    </row>
    <row r="108" spans="1:6" x14ac:dyDescent="0.25">
      <c r="A108" s="219" t="s">
        <v>1061</v>
      </c>
      <c r="B108" s="219" t="s">
        <v>1062</v>
      </c>
      <c r="C108" s="219">
        <v>0.4</v>
      </c>
      <c r="D108" s="219" t="s">
        <v>1305</v>
      </c>
      <c r="E108" s="221">
        <v>32916.67</v>
      </c>
      <c r="F108" s="219">
        <v>13166.668</v>
      </c>
    </row>
    <row r="109" spans="1:6" x14ac:dyDescent="0.25">
      <c r="A109" s="219" t="s">
        <v>1059</v>
      </c>
      <c r="B109" s="219" t="s">
        <v>1060</v>
      </c>
      <c r="C109" s="219">
        <v>0.5</v>
      </c>
      <c r="D109" s="219" t="s">
        <v>1305</v>
      </c>
      <c r="E109" s="219">
        <v>32916.67</v>
      </c>
      <c r="F109" s="219">
        <v>16458.334999999999</v>
      </c>
    </row>
    <row r="110" spans="1:6" x14ac:dyDescent="0.25">
      <c r="A110" s="219" t="s">
        <v>1069</v>
      </c>
      <c r="B110" s="219" t="s">
        <v>1070</v>
      </c>
      <c r="C110" s="219">
        <v>0.8</v>
      </c>
      <c r="D110" s="219" t="s">
        <v>1305</v>
      </c>
      <c r="E110" s="221">
        <v>32916.67</v>
      </c>
      <c r="F110" s="219">
        <v>26333.335999999999</v>
      </c>
    </row>
    <row r="111" spans="1:6" x14ac:dyDescent="0.25">
      <c r="A111" s="219" t="s">
        <v>863</v>
      </c>
      <c r="B111" s="219" t="s">
        <v>589</v>
      </c>
      <c r="C111" s="219">
        <v>2.4500000000000002</v>
      </c>
      <c r="D111" s="219" t="s">
        <v>1320</v>
      </c>
      <c r="E111" s="219">
        <v>1176.2</v>
      </c>
      <c r="F111" s="219">
        <v>2881.6900000000005</v>
      </c>
    </row>
    <row r="112" spans="1:6" x14ac:dyDescent="0.25">
      <c r="A112" s="219" t="s">
        <v>1132</v>
      </c>
      <c r="B112" s="219" t="s">
        <v>1133</v>
      </c>
      <c r="C112" s="219">
        <v>2</v>
      </c>
      <c r="D112" s="219" t="s">
        <v>1320</v>
      </c>
      <c r="E112" s="219">
        <v>900</v>
      </c>
      <c r="F112" s="219">
        <v>1800</v>
      </c>
    </row>
    <row r="113" spans="1:6" x14ac:dyDescent="0.25">
      <c r="A113" s="219" t="s">
        <v>1154</v>
      </c>
      <c r="B113" s="219" t="s">
        <v>1155</v>
      </c>
      <c r="C113" s="219">
        <v>0.2</v>
      </c>
      <c r="D113" s="219" t="s">
        <v>1319</v>
      </c>
      <c r="E113" s="219">
        <v>9100.83</v>
      </c>
      <c r="F113" s="219">
        <v>1820.1660000000002</v>
      </c>
    </row>
    <row r="114" spans="1:6" x14ac:dyDescent="0.25">
      <c r="A114" s="219" t="s">
        <v>819</v>
      </c>
      <c r="B114" s="219" t="s">
        <v>559</v>
      </c>
      <c r="C114" s="219">
        <v>1.3</v>
      </c>
      <c r="D114" s="219" t="s">
        <v>1320</v>
      </c>
      <c r="E114" s="219">
        <v>2401.98</v>
      </c>
      <c r="F114" s="219">
        <v>3122.5740000000001</v>
      </c>
    </row>
    <row r="115" spans="1:6" x14ac:dyDescent="0.25">
      <c r="A115" s="219" t="s">
        <v>1146</v>
      </c>
      <c r="B115" s="219" t="s">
        <v>1147</v>
      </c>
      <c r="C115" s="219">
        <v>0.2</v>
      </c>
      <c r="D115" s="219" t="s">
        <v>1305</v>
      </c>
      <c r="E115" s="219">
        <v>9079.5</v>
      </c>
      <c r="F115" s="219">
        <v>1815.9</v>
      </c>
    </row>
    <row r="116" spans="1:6" x14ac:dyDescent="0.25">
      <c r="A116" s="219" t="s">
        <v>1056</v>
      </c>
      <c r="B116" s="219" t="s">
        <v>736</v>
      </c>
      <c r="C116" s="219">
        <v>1</v>
      </c>
      <c r="D116" s="219" t="s">
        <v>1305</v>
      </c>
      <c r="E116" s="219">
        <v>1000</v>
      </c>
      <c r="F116" s="219">
        <v>1000</v>
      </c>
    </row>
    <row r="117" spans="1:6" x14ac:dyDescent="0.25">
      <c r="A117" s="219" t="s">
        <v>929</v>
      </c>
      <c r="B117" s="219" t="s">
        <v>493</v>
      </c>
      <c r="C117" s="219">
        <v>3</v>
      </c>
      <c r="D117" s="219" t="s">
        <v>1305</v>
      </c>
      <c r="E117" s="219">
        <v>1036.76</v>
      </c>
      <c r="F117" s="219">
        <v>3110.2799999999997</v>
      </c>
    </row>
    <row r="118" spans="1:6" x14ac:dyDescent="0.25">
      <c r="A118" s="219" t="s">
        <v>1124</v>
      </c>
      <c r="B118" s="219" t="s">
        <v>790</v>
      </c>
      <c r="C118" s="219">
        <v>10</v>
      </c>
      <c r="D118" s="219" t="s">
        <v>1305</v>
      </c>
      <c r="E118" s="219">
        <v>31.4666</v>
      </c>
      <c r="F118" s="219">
        <v>314.666</v>
      </c>
    </row>
    <row r="119" spans="1:6" x14ac:dyDescent="0.25">
      <c r="A119" s="219" t="s">
        <v>1247</v>
      </c>
      <c r="B119" s="219" t="s">
        <v>1248</v>
      </c>
      <c r="C119" s="219">
        <v>5</v>
      </c>
      <c r="D119" s="219" t="s">
        <v>1305</v>
      </c>
      <c r="E119" s="219">
        <v>732.4</v>
      </c>
      <c r="F119" s="219">
        <v>3662</v>
      </c>
    </row>
    <row r="120" spans="1:6" x14ac:dyDescent="0.25">
      <c r="A120" s="219" t="s">
        <v>875</v>
      </c>
      <c r="B120" s="219" t="s">
        <v>1337</v>
      </c>
      <c r="C120" s="219">
        <v>125</v>
      </c>
      <c r="D120" s="219" t="s">
        <v>1305</v>
      </c>
      <c r="E120" s="219">
        <v>93.33</v>
      </c>
      <c r="F120" s="219">
        <v>11666.25</v>
      </c>
    </row>
    <row r="121" spans="1:6" x14ac:dyDescent="0.25">
      <c r="A121" s="219" t="s">
        <v>878</v>
      </c>
      <c r="B121" s="219" t="s">
        <v>599</v>
      </c>
      <c r="C121" s="219">
        <v>100</v>
      </c>
      <c r="D121" s="219" t="s">
        <v>1305</v>
      </c>
      <c r="E121" s="219">
        <v>110.6</v>
      </c>
      <c r="F121" s="219">
        <v>11060</v>
      </c>
    </row>
    <row r="122" spans="1:6" x14ac:dyDescent="0.25">
      <c r="A122" s="219" t="s">
        <v>879</v>
      </c>
      <c r="B122" s="219" t="s">
        <v>600</v>
      </c>
      <c r="C122" s="219">
        <v>100</v>
      </c>
      <c r="D122" s="219" t="s">
        <v>1305</v>
      </c>
      <c r="E122" s="219">
        <v>110.6</v>
      </c>
      <c r="F122" s="219">
        <v>11060</v>
      </c>
    </row>
    <row r="123" spans="1:6" x14ac:dyDescent="0.25">
      <c r="A123" s="219" t="s">
        <v>883</v>
      </c>
      <c r="B123" s="219" t="s">
        <v>602</v>
      </c>
      <c r="C123" s="219">
        <v>19</v>
      </c>
      <c r="D123" s="219" t="s">
        <v>1305</v>
      </c>
      <c r="E123" s="219">
        <v>80</v>
      </c>
      <c r="F123" s="219">
        <v>1520</v>
      </c>
    </row>
    <row r="124" spans="1:6" x14ac:dyDescent="0.25">
      <c r="A124" s="219" t="s">
        <v>881</v>
      </c>
      <c r="B124" s="219" t="s">
        <v>506</v>
      </c>
      <c r="C124" s="219">
        <v>100</v>
      </c>
      <c r="D124" s="219" t="s">
        <v>1305</v>
      </c>
      <c r="E124" s="219">
        <v>90.6</v>
      </c>
      <c r="F124" s="219">
        <v>9060</v>
      </c>
    </row>
    <row r="125" spans="1:6" x14ac:dyDescent="0.25">
      <c r="A125" s="219" t="s">
        <v>880</v>
      </c>
      <c r="B125" s="219" t="s">
        <v>601</v>
      </c>
      <c r="C125" s="219">
        <v>380</v>
      </c>
      <c r="D125" s="219" t="s">
        <v>1305</v>
      </c>
      <c r="E125" s="219">
        <v>60</v>
      </c>
      <c r="F125" s="219">
        <v>22800</v>
      </c>
    </row>
    <row r="126" spans="1:6" x14ac:dyDescent="0.25">
      <c r="A126" s="219" t="s">
        <v>876</v>
      </c>
      <c r="B126" s="219" t="s">
        <v>597</v>
      </c>
      <c r="C126" s="219">
        <v>300</v>
      </c>
      <c r="D126" s="219" t="s">
        <v>1305</v>
      </c>
      <c r="E126" s="219">
        <v>78.825999999999993</v>
      </c>
      <c r="F126" s="219">
        <v>23647.8</v>
      </c>
    </row>
    <row r="127" spans="1:6" x14ac:dyDescent="0.25">
      <c r="A127" s="219" t="s">
        <v>877</v>
      </c>
      <c r="B127" s="219" t="s">
        <v>598</v>
      </c>
      <c r="C127" s="219">
        <v>250</v>
      </c>
      <c r="D127" s="219" t="s">
        <v>1305</v>
      </c>
      <c r="E127" s="219">
        <v>88.149000000000001</v>
      </c>
      <c r="F127" s="219">
        <v>22037.25</v>
      </c>
    </row>
    <row r="128" spans="1:6" x14ac:dyDescent="0.25">
      <c r="A128" s="219" t="s">
        <v>882</v>
      </c>
      <c r="B128" s="219" t="s">
        <v>507</v>
      </c>
      <c r="C128" s="219">
        <v>142</v>
      </c>
      <c r="D128" s="219" t="s">
        <v>1305</v>
      </c>
      <c r="E128" s="219">
        <v>86</v>
      </c>
      <c r="F128" s="219">
        <v>12212</v>
      </c>
    </row>
    <row r="129" spans="1:6" x14ac:dyDescent="0.25">
      <c r="A129" s="219" t="s">
        <v>1107</v>
      </c>
      <c r="B129" s="219" t="s">
        <v>773</v>
      </c>
      <c r="C129" s="219">
        <v>500</v>
      </c>
      <c r="D129" s="219" t="s">
        <v>1305</v>
      </c>
      <c r="E129" s="219">
        <v>96.36</v>
      </c>
      <c r="F129" s="219">
        <v>48180</v>
      </c>
    </row>
    <row r="130" spans="1:6" x14ac:dyDescent="0.25">
      <c r="A130" s="219" t="s">
        <v>884</v>
      </c>
      <c r="B130" s="219" t="s">
        <v>603</v>
      </c>
      <c r="C130" s="219">
        <v>20</v>
      </c>
      <c r="D130" s="219" t="s">
        <v>1305</v>
      </c>
      <c r="E130" s="219">
        <v>76</v>
      </c>
      <c r="F130" s="219">
        <v>1520</v>
      </c>
    </row>
    <row r="131" spans="1:6" x14ac:dyDescent="0.25">
      <c r="A131" s="219" t="s">
        <v>1000</v>
      </c>
      <c r="B131" s="219" t="s">
        <v>688</v>
      </c>
      <c r="C131" s="219">
        <v>10</v>
      </c>
      <c r="D131" s="219" t="s">
        <v>1305</v>
      </c>
      <c r="E131" s="219">
        <v>51</v>
      </c>
      <c r="F131" s="219">
        <v>510</v>
      </c>
    </row>
    <row r="132" spans="1:6" x14ac:dyDescent="0.25">
      <c r="A132" s="219" t="s">
        <v>1257</v>
      </c>
      <c r="B132" s="219" t="s">
        <v>1258</v>
      </c>
      <c r="C132" s="219">
        <v>0.14799999999999999</v>
      </c>
      <c r="D132" s="219" t="s">
        <v>1305</v>
      </c>
      <c r="E132" s="219">
        <v>35</v>
      </c>
      <c r="F132" s="219">
        <v>5.18</v>
      </c>
    </row>
    <row r="133" spans="1:6" x14ac:dyDescent="0.25">
      <c r="A133" s="219" t="s">
        <v>807</v>
      </c>
      <c r="B133" s="219" t="s">
        <v>472</v>
      </c>
      <c r="C133" s="219">
        <v>10</v>
      </c>
      <c r="D133" s="219" t="s">
        <v>1305</v>
      </c>
      <c r="E133" s="219">
        <v>21</v>
      </c>
      <c r="F133" s="219">
        <v>210</v>
      </c>
    </row>
    <row r="134" spans="1:6" x14ac:dyDescent="0.25">
      <c r="A134" s="219" t="s">
        <v>1049</v>
      </c>
      <c r="B134" s="219" t="s">
        <v>734</v>
      </c>
      <c r="C134" s="219">
        <v>5</v>
      </c>
      <c r="D134" s="219" t="s">
        <v>1305</v>
      </c>
      <c r="E134" s="219">
        <v>20.83</v>
      </c>
      <c r="F134" s="219">
        <v>104.14999999999999</v>
      </c>
    </row>
    <row r="135" spans="1:6" x14ac:dyDescent="0.25">
      <c r="A135" s="219" t="s">
        <v>1058</v>
      </c>
      <c r="B135" s="219" t="s">
        <v>738</v>
      </c>
      <c r="C135" s="219">
        <v>1.3</v>
      </c>
      <c r="D135" s="219" t="s">
        <v>1305</v>
      </c>
      <c r="E135" s="219">
        <v>208333.33</v>
      </c>
      <c r="F135" s="219">
        <v>270833.32899999997</v>
      </c>
    </row>
    <row r="136" spans="1:6" x14ac:dyDescent="0.25">
      <c r="A136" s="219" t="s">
        <v>1003</v>
      </c>
      <c r="B136" s="219" t="s">
        <v>691</v>
      </c>
      <c r="C136" s="219">
        <v>1</v>
      </c>
      <c r="D136" s="219" t="s">
        <v>1305</v>
      </c>
      <c r="E136" s="219">
        <v>326</v>
      </c>
      <c r="F136" s="219">
        <v>326</v>
      </c>
    </row>
    <row r="137" spans="1:6" x14ac:dyDescent="0.25">
      <c r="A137" s="219" t="s">
        <v>1002</v>
      </c>
      <c r="B137" s="219" t="s">
        <v>690</v>
      </c>
      <c r="C137" s="219">
        <v>1</v>
      </c>
      <c r="D137" s="219" t="s">
        <v>1305</v>
      </c>
      <c r="E137" s="219">
        <v>456</v>
      </c>
      <c r="F137" s="219">
        <v>456</v>
      </c>
    </row>
    <row r="138" spans="1:6" x14ac:dyDescent="0.25">
      <c r="A138" s="219" t="s">
        <v>858</v>
      </c>
      <c r="B138" s="219" t="s">
        <v>475</v>
      </c>
      <c r="C138" s="219">
        <v>1</v>
      </c>
      <c r="D138" s="219" t="s">
        <v>1305</v>
      </c>
      <c r="E138" s="219">
        <v>666.66</v>
      </c>
      <c r="F138" s="219">
        <v>666.66</v>
      </c>
    </row>
    <row r="139" spans="1:6" x14ac:dyDescent="0.25">
      <c r="A139" s="219" t="s">
        <v>914</v>
      </c>
      <c r="B139" s="219" t="s">
        <v>617</v>
      </c>
      <c r="C139" s="219">
        <v>10</v>
      </c>
      <c r="D139" s="219" t="s">
        <v>1306</v>
      </c>
      <c r="E139" s="219">
        <v>294.05</v>
      </c>
      <c r="F139" s="219">
        <v>2940.5</v>
      </c>
    </row>
    <row r="140" spans="1:6" x14ac:dyDescent="0.25">
      <c r="A140" s="219" t="s">
        <v>912</v>
      </c>
      <c r="B140" s="219" t="s">
        <v>616</v>
      </c>
      <c r="C140" s="219">
        <v>21</v>
      </c>
      <c r="D140" s="219" t="s">
        <v>1306</v>
      </c>
      <c r="E140" s="219">
        <v>493.24</v>
      </c>
      <c r="F140" s="219">
        <v>10358.040000000001</v>
      </c>
    </row>
    <row r="141" spans="1:6" x14ac:dyDescent="0.25">
      <c r="A141" s="219" t="s">
        <v>1130</v>
      </c>
      <c r="B141" s="219" t="s">
        <v>1131</v>
      </c>
      <c r="C141" s="219">
        <v>11</v>
      </c>
      <c r="D141" s="219" t="s">
        <v>1305</v>
      </c>
      <c r="E141" s="219">
        <v>83.33</v>
      </c>
      <c r="F141" s="219">
        <v>916.63</v>
      </c>
    </row>
    <row r="142" spans="1:6" x14ac:dyDescent="0.25">
      <c r="A142" s="219" t="s">
        <v>1338</v>
      </c>
      <c r="B142" s="219" t="s">
        <v>1339</v>
      </c>
      <c r="C142" s="219">
        <v>20</v>
      </c>
      <c r="D142" s="219" t="s">
        <v>1305</v>
      </c>
      <c r="E142" s="219">
        <v>43.33</v>
      </c>
      <c r="F142" s="219">
        <v>866.59999999999991</v>
      </c>
    </row>
    <row r="143" spans="1:6" x14ac:dyDescent="0.25">
      <c r="A143" s="219" t="s">
        <v>1340</v>
      </c>
      <c r="B143" s="219" t="s">
        <v>1341</v>
      </c>
      <c r="C143" s="219">
        <v>22</v>
      </c>
      <c r="D143" s="219" t="s">
        <v>1305</v>
      </c>
      <c r="E143" s="219">
        <v>208.33</v>
      </c>
      <c r="F143" s="219">
        <v>4583.26</v>
      </c>
    </row>
    <row r="144" spans="1:6" x14ac:dyDescent="0.25">
      <c r="A144" s="219" t="s">
        <v>1271</v>
      </c>
      <c r="B144" s="219" t="s">
        <v>1272</v>
      </c>
      <c r="C144" s="219">
        <v>2</v>
      </c>
      <c r="D144" s="219" t="s">
        <v>1305</v>
      </c>
      <c r="E144" s="219">
        <v>122.4</v>
      </c>
      <c r="F144" s="219">
        <v>244.8</v>
      </c>
    </row>
    <row r="145" spans="1:6" x14ac:dyDescent="0.25">
      <c r="A145" s="219" t="s">
        <v>1103</v>
      </c>
      <c r="B145" s="219" t="s">
        <v>769</v>
      </c>
      <c r="C145" s="219">
        <v>0.2</v>
      </c>
      <c r="D145" s="219" t="s">
        <v>1306</v>
      </c>
      <c r="E145" s="219">
        <v>3541.6660000000002</v>
      </c>
      <c r="F145" s="219">
        <v>708.33320000000003</v>
      </c>
    </row>
    <row r="146" spans="1:6" x14ac:dyDescent="0.25">
      <c r="A146" s="219" t="s">
        <v>1217</v>
      </c>
      <c r="B146" s="219" t="s">
        <v>1218</v>
      </c>
      <c r="C146" s="219">
        <v>0.4</v>
      </c>
      <c r="D146" s="219" t="s">
        <v>1306</v>
      </c>
      <c r="E146" s="219">
        <v>1631.02</v>
      </c>
      <c r="F146" s="219">
        <v>652.40800000000002</v>
      </c>
    </row>
    <row r="147" spans="1:6" x14ac:dyDescent="0.25">
      <c r="A147" s="219" t="s">
        <v>1215</v>
      </c>
      <c r="B147" s="219" t="s">
        <v>1216</v>
      </c>
      <c r="C147" s="219">
        <v>3.5000000000000003E-2</v>
      </c>
      <c r="D147" s="219" t="s">
        <v>1306</v>
      </c>
      <c r="E147" s="219">
        <v>1613.33</v>
      </c>
      <c r="F147" s="219">
        <v>56.466550000000005</v>
      </c>
    </row>
    <row r="148" spans="1:6" x14ac:dyDescent="0.25">
      <c r="A148" s="219" t="s">
        <v>1034</v>
      </c>
      <c r="B148" s="219" t="s">
        <v>719</v>
      </c>
      <c r="C148" s="219">
        <v>0.105</v>
      </c>
      <c r="D148" s="219" t="s">
        <v>1306</v>
      </c>
      <c r="E148" s="219">
        <v>1770.8</v>
      </c>
      <c r="F148" s="219">
        <v>185.934</v>
      </c>
    </row>
    <row r="149" spans="1:6" x14ac:dyDescent="0.25">
      <c r="A149" s="219" t="s">
        <v>1033</v>
      </c>
      <c r="B149" s="219" t="s">
        <v>718</v>
      </c>
      <c r="C149" s="219">
        <v>0.105</v>
      </c>
      <c r="D149" s="219" t="s">
        <v>1306</v>
      </c>
      <c r="E149" s="219">
        <v>1770.8</v>
      </c>
      <c r="F149" s="219">
        <v>185.934</v>
      </c>
    </row>
    <row r="150" spans="1:6" x14ac:dyDescent="0.25">
      <c r="A150" s="219" t="s">
        <v>1025</v>
      </c>
      <c r="B150" s="219" t="s">
        <v>1026</v>
      </c>
      <c r="C150" s="219">
        <v>5.49</v>
      </c>
      <c r="D150" s="219" t="s">
        <v>1306</v>
      </c>
      <c r="E150" s="219">
        <v>1667</v>
      </c>
      <c r="F150" s="219">
        <v>9151.83</v>
      </c>
    </row>
    <row r="151" spans="1:6" x14ac:dyDescent="0.25">
      <c r="A151" s="219" t="s">
        <v>1035</v>
      </c>
      <c r="B151" s="219" t="s">
        <v>720</v>
      </c>
      <c r="C151" s="219">
        <v>0.29699999999999999</v>
      </c>
      <c r="D151" s="219" t="s">
        <v>1306</v>
      </c>
      <c r="E151" s="219">
        <v>1771.25</v>
      </c>
      <c r="F151" s="219">
        <v>526.06124999999997</v>
      </c>
    </row>
    <row r="152" spans="1:6" x14ac:dyDescent="0.25">
      <c r="A152" s="219" t="s">
        <v>1064</v>
      </c>
      <c r="B152" s="219" t="s">
        <v>740</v>
      </c>
      <c r="C152" s="219">
        <v>0.04</v>
      </c>
      <c r="D152" s="219" t="s">
        <v>1342</v>
      </c>
      <c r="E152" s="219">
        <v>5.83</v>
      </c>
      <c r="F152" s="219">
        <v>0.23320000000000002</v>
      </c>
    </row>
    <row r="153" spans="1:6" x14ac:dyDescent="0.25">
      <c r="A153" s="219" t="s">
        <v>901</v>
      </c>
      <c r="B153" s="219" t="s">
        <v>608</v>
      </c>
      <c r="C153" s="219">
        <v>850</v>
      </c>
      <c r="D153" s="219" t="s">
        <v>1305</v>
      </c>
      <c r="E153" s="219">
        <v>2.4500000000000002</v>
      </c>
      <c r="F153" s="219">
        <v>2082.5</v>
      </c>
    </row>
    <row r="154" spans="1:6" x14ac:dyDescent="0.25">
      <c r="A154" s="219" t="s">
        <v>860</v>
      </c>
      <c r="B154" s="219" t="s">
        <v>476</v>
      </c>
      <c r="C154" s="219">
        <v>40</v>
      </c>
      <c r="D154" s="219" t="s">
        <v>1305</v>
      </c>
      <c r="E154" s="219">
        <v>5.42</v>
      </c>
      <c r="F154" s="219">
        <v>216.8</v>
      </c>
    </row>
    <row r="155" spans="1:6" x14ac:dyDescent="0.25">
      <c r="A155" s="219" t="s">
        <v>1037</v>
      </c>
      <c r="B155" s="219" t="s">
        <v>722</v>
      </c>
      <c r="C155" s="219">
        <v>82</v>
      </c>
      <c r="D155" s="219" t="s">
        <v>1305</v>
      </c>
      <c r="E155" s="219">
        <v>125</v>
      </c>
      <c r="F155" s="219">
        <v>10250</v>
      </c>
    </row>
    <row r="156" spans="1:6" x14ac:dyDescent="0.25">
      <c r="A156" s="219" t="s">
        <v>1343</v>
      </c>
      <c r="B156" s="219" t="s">
        <v>1344</v>
      </c>
      <c r="C156" s="219">
        <v>4</v>
      </c>
      <c r="D156" s="219" t="s">
        <v>1305</v>
      </c>
      <c r="E156" s="219">
        <v>150</v>
      </c>
      <c r="F156" s="219">
        <v>600</v>
      </c>
    </row>
    <row r="157" spans="1:6" x14ac:dyDescent="0.25">
      <c r="A157" s="219" t="s">
        <v>963</v>
      </c>
      <c r="B157" s="219" t="s">
        <v>657</v>
      </c>
      <c r="C157" s="219">
        <v>1</v>
      </c>
      <c r="D157" s="219" t="s">
        <v>1305</v>
      </c>
      <c r="E157" s="219">
        <v>540</v>
      </c>
      <c r="F157" s="219">
        <v>540</v>
      </c>
    </row>
    <row r="158" spans="1:6" x14ac:dyDescent="0.25">
      <c r="A158" s="219" t="s">
        <v>968</v>
      </c>
      <c r="B158" s="219" t="s">
        <v>969</v>
      </c>
      <c r="C158" s="219">
        <v>13.21</v>
      </c>
      <c r="D158" s="219" t="s">
        <v>1306</v>
      </c>
      <c r="E158" s="219">
        <v>1835</v>
      </c>
      <c r="F158" s="219">
        <v>24240.350000000002</v>
      </c>
    </row>
    <row r="159" spans="1:6" x14ac:dyDescent="0.25">
      <c r="A159" s="219" t="s">
        <v>1277</v>
      </c>
      <c r="B159" s="219" t="s">
        <v>1278</v>
      </c>
      <c r="C159" s="219">
        <v>0.5</v>
      </c>
      <c r="D159" s="219" t="s">
        <v>1306</v>
      </c>
      <c r="E159" s="219">
        <v>2806.31</v>
      </c>
      <c r="F159" s="219">
        <v>1403.155</v>
      </c>
    </row>
    <row r="160" spans="1:6" x14ac:dyDescent="0.25">
      <c r="A160" s="219" t="s">
        <v>1273</v>
      </c>
      <c r="B160" s="219" t="s">
        <v>1274</v>
      </c>
      <c r="C160" s="219">
        <v>0.7</v>
      </c>
      <c r="D160" s="219" t="s">
        <v>1306</v>
      </c>
      <c r="E160" s="219">
        <v>4095.24</v>
      </c>
      <c r="F160" s="219">
        <v>2866.6679999999997</v>
      </c>
    </row>
    <row r="161" spans="1:6" x14ac:dyDescent="0.25">
      <c r="A161" s="219" t="s">
        <v>846</v>
      </c>
      <c r="B161" s="219" t="s">
        <v>580</v>
      </c>
      <c r="C161" s="219">
        <v>8.7989999999999995</v>
      </c>
      <c r="D161" s="219" t="s">
        <v>1306</v>
      </c>
      <c r="E161" s="219">
        <v>585</v>
      </c>
      <c r="F161" s="219">
        <v>5147.415</v>
      </c>
    </row>
    <row r="162" spans="1:6" x14ac:dyDescent="0.25">
      <c r="A162" s="219" t="s">
        <v>979</v>
      </c>
      <c r="B162" s="219" t="s">
        <v>669</v>
      </c>
      <c r="C162" s="219">
        <v>0.33</v>
      </c>
      <c r="D162" s="219" t="s">
        <v>1306</v>
      </c>
      <c r="E162" s="219">
        <v>1250</v>
      </c>
      <c r="F162" s="219">
        <v>412.5</v>
      </c>
    </row>
    <row r="163" spans="1:6" x14ac:dyDescent="0.25">
      <c r="A163" s="219" t="s">
        <v>845</v>
      </c>
      <c r="B163" s="219" t="s">
        <v>579</v>
      </c>
      <c r="C163" s="219">
        <v>5.8</v>
      </c>
      <c r="D163" s="219" t="s">
        <v>1306</v>
      </c>
      <c r="E163" s="219">
        <v>729.1</v>
      </c>
      <c r="F163" s="219">
        <v>4228.78</v>
      </c>
    </row>
    <row r="164" spans="1:6" x14ac:dyDescent="0.25">
      <c r="A164" s="219" t="s">
        <v>847</v>
      </c>
      <c r="B164" s="219" t="s">
        <v>581</v>
      </c>
      <c r="C164" s="219">
        <v>1.4119999999999999</v>
      </c>
      <c r="D164" s="219" t="s">
        <v>1306</v>
      </c>
      <c r="E164" s="219">
        <v>1460</v>
      </c>
      <c r="F164" s="219">
        <v>2061.52</v>
      </c>
    </row>
    <row r="165" spans="1:6" x14ac:dyDescent="0.25">
      <c r="A165" s="219" t="s">
        <v>1213</v>
      </c>
      <c r="B165" s="219" t="s">
        <v>1214</v>
      </c>
      <c r="C165" s="219">
        <v>6.7939999999999996</v>
      </c>
      <c r="D165" s="219" t="s">
        <v>1306</v>
      </c>
      <c r="E165" s="219">
        <v>1174.5</v>
      </c>
      <c r="F165" s="219">
        <v>7979.5529999999999</v>
      </c>
    </row>
    <row r="166" spans="1:6" x14ac:dyDescent="0.25">
      <c r="A166" s="219" t="s">
        <v>982</v>
      </c>
      <c r="B166" s="219" t="s">
        <v>672</v>
      </c>
      <c r="C166" s="219">
        <v>1.72</v>
      </c>
      <c r="D166" s="219" t="s">
        <v>1345</v>
      </c>
      <c r="E166" s="219">
        <v>619</v>
      </c>
      <c r="F166" s="219">
        <v>1064.68</v>
      </c>
    </row>
    <row r="167" spans="1:6" x14ac:dyDescent="0.25">
      <c r="A167" s="219" t="s">
        <v>983</v>
      </c>
      <c r="B167" s="219" t="s">
        <v>673</v>
      </c>
      <c r="C167" s="219">
        <v>1</v>
      </c>
      <c r="D167" s="219" t="s">
        <v>1345</v>
      </c>
      <c r="E167" s="219">
        <v>619</v>
      </c>
      <c r="F167" s="219">
        <v>619</v>
      </c>
    </row>
    <row r="168" spans="1:6" x14ac:dyDescent="0.25">
      <c r="A168" s="219" t="s">
        <v>998</v>
      </c>
      <c r="B168" s="219" t="s">
        <v>686</v>
      </c>
      <c r="C168" s="219">
        <v>2.25</v>
      </c>
      <c r="D168" s="219" t="s">
        <v>1345</v>
      </c>
      <c r="E168" s="219">
        <v>665.5</v>
      </c>
      <c r="F168" s="219">
        <v>1497.375</v>
      </c>
    </row>
    <row r="169" spans="1:6" x14ac:dyDescent="0.25">
      <c r="A169" s="219" t="s">
        <v>1085</v>
      </c>
      <c r="B169" s="219" t="s">
        <v>755</v>
      </c>
      <c r="C169" s="219">
        <v>1.5049999999999999</v>
      </c>
      <c r="D169" s="219" t="s">
        <v>1306</v>
      </c>
      <c r="E169" s="219">
        <v>1580</v>
      </c>
      <c r="F169" s="219">
        <v>2377.8999999999996</v>
      </c>
    </row>
    <row r="170" spans="1:6" x14ac:dyDescent="0.25">
      <c r="A170" s="219" t="s">
        <v>981</v>
      </c>
      <c r="B170" s="219" t="s">
        <v>671</v>
      </c>
      <c r="C170" s="219">
        <v>2.48</v>
      </c>
      <c r="D170" s="219" t="s">
        <v>1345</v>
      </c>
      <c r="E170" s="219">
        <v>806</v>
      </c>
      <c r="F170" s="219">
        <v>1998.8799999999999</v>
      </c>
    </row>
    <row r="171" spans="1:6" x14ac:dyDescent="0.25">
      <c r="A171" s="219" t="s">
        <v>1172</v>
      </c>
      <c r="B171" s="219" t="s">
        <v>1173</v>
      </c>
      <c r="C171" s="219">
        <v>4.4420000000000002</v>
      </c>
      <c r="D171" s="219" t="s">
        <v>1306</v>
      </c>
      <c r="E171" s="219">
        <v>1580</v>
      </c>
      <c r="F171" s="219">
        <v>7018.3600000000006</v>
      </c>
    </row>
    <row r="172" spans="1:6" x14ac:dyDescent="0.25">
      <c r="A172" s="219" t="s">
        <v>995</v>
      </c>
      <c r="B172" s="219" t="s">
        <v>683</v>
      </c>
      <c r="C172" s="219">
        <v>1.95</v>
      </c>
      <c r="D172" s="219" t="s">
        <v>1306</v>
      </c>
      <c r="E172" s="219">
        <v>1580</v>
      </c>
      <c r="F172" s="219">
        <v>3081</v>
      </c>
    </row>
    <row r="173" spans="1:6" x14ac:dyDescent="0.25">
      <c r="A173" s="219" t="s">
        <v>1022</v>
      </c>
      <c r="B173" s="219" t="s">
        <v>710</v>
      </c>
      <c r="C173" s="219">
        <v>1.95</v>
      </c>
      <c r="D173" s="219" t="s">
        <v>1306</v>
      </c>
      <c r="E173" s="219">
        <v>1900</v>
      </c>
      <c r="F173" s="219">
        <v>3705</v>
      </c>
    </row>
    <row r="174" spans="1:6" x14ac:dyDescent="0.25">
      <c r="A174" s="219" t="s">
        <v>999</v>
      </c>
      <c r="B174" s="219" t="s">
        <v>687</v>
      </c>
      <c r="C174" s="219">
        <v>3.5</v>
      </c>
      <c r="D174" s="219" t="s">
        <v>1345</v>
      </c>
      <c r="E174" s="219">
        <v>806</v>
      </c>
      <c r="F174" s="219">
        <v>2821</v>
      </c>
    </row>
    <row r="175" spans="1:6" x14ac:dyDescent="0.25">
      <c r="A175" s="219" t="s">
        <v>996</v>
      </c>
      <c r="B175" s="219" t="s">
        <v>684</v>
      </c>
      <c r="C175" s="219">
        <v>1.5</v>
      </c>
      <c r="D175" s="219" t="s">
        <v>1306</v>
      </c>
      <c r="E175" s="219">
        <v>1750</v>
      </c>
      <c r="F175" s="219">
        <v>2625</v>
      </c>
    </row>
    <row r="176" spans="1:6" x14ac:dyDescent="0.25">
      <c r="A176" s="219" t="s">
        <v>984</v>
      </c>
      <c r="B176" s="219" t="s">
        <v>674</v>
      </c>
      <c r="C176" s="219">
        <v>1</v>
      </c>
      <c r="D176" s="219" t="s">
        <v>1345</v>
      </c>
      <c r="E176" s="219">
        <v>619</v>
      </c>
      <c r="F176" s="219">
        <v>619</v>
      </c>
    </row>
    <row r="177" spans="1:6" x14ac:dyDescent="0.25">
      <c r="A177" s="219" t="s">
        <v>1076</v>
      </c>
      <c r="B177" s="219" t="s">
        <v>750</v>
      </c>
      <c r="C177" s="219">
        <v>1.43</v>
      </c>
      <c r="D177" s="219" t="s">
        <v>1306</v>
      </c>
      <c r="E177" s="219">
        <v>1900</v>
      </c>
      <c r="F177" s="219">
        <v>2717</v>
      </c>
    </row>
    <row r="178" spans="1:6" x14ac:dyDescent="0.25">
      <c r="A178" s="219" t="s">
        <v>918</v>
      </c>
      <c r="B178" s="219" t="s">
        <v>621</v>
      </c>
      <c r="C178" s="219">
        <v>1</v>
      </c>
      <c r="D178" s="219" t="s">
        <v>1305</v>
      </c>
      <c r="E178" s="219">
        <v>1666.67</v>
      </c>
      <c r="F178" s="219">
        <v>1666.67</v>
      </c>
    </row>
    <row r="179" spans="1:6" x14ac:dyDescent="0.25">
      <c r="A179" s="219" t="s">
        <v>1090</v>
      </c>
      <c r="B179" s="219" t="s">
        <v>758</v>
      </c>
      <c r="C179" s="219">
        <v>0.216</v>
      </c>
      <c r="D179" s="219" t="s">
        <v>1305</v>
      </c>
      <c r="E179" s="219">
        <v>8.33</v>
      </c>
      <c r="F179" s="219">
        <v>1.79928</v>
      </c>
    </row>
    <row r="180" spans="1:6" x14ac:dyDescent="0.25">
      <c r="A180" s="219" t="s">
        <v>1120</v>
      </c>
      <c r="B180" s="219" t="s">
        <v>786</v>
      </c>
      <c r="C180" s="219">
        <v>1</v>
      </c>
      <c r="D180" s="219" t="s">
        <v>1305</v>
      </c>
      <c r="E180" s="219">
        <v>88.6</v>
      </c>
      <c r="F180" s="219">
        <v>88.6</v>
      </c>
    </row>
    <row r="181" spans="1:6" x14ac:dyDescent="0.25">
      <c r="A181" s="219" t="s">
        <v>889</v>
      </c>
      <c r="B181" s="219" t="s">
        <v>510</v>
      </c>
      <c r="C181" s="219">
        <v>5</v>
      </c>
      <c r="D181" s="219" t="s">
        <v>1305</v>
      </c>
      <c r="E181" s="219">
        <v>149.16999999999999</v>
      </c>
      <c r="F181" s="219">
        <v>745.84999999999991</v>
      </c>
    </row>
    <row r="182" spans="1:6" x14ac:dyDescent="0.25">
      <c r="A182" s="219" t="s">
        <v>1346</v>
      </c>
      <c r="B182" s="219" t="s">
        <v>1347</v>
      </c>
      <c r="C182" s="219">
        <v>40</v>
      </c>
      <c r="D182" s="219" t="s">
        <v>1305</v>
      </c>
      <c r="E182" s="219">
        <v>195.83330000000001</v>
      </c>
      <c r="F182" s="219">
        <v>7833.3320000000003</v>
      </c>
    </row>
    <row r="183" spans="1:6" x14ac:dyDescent="0.25">
      <c r="A183" s="219" t="s">
        <v>1039</v>
      </c>
      <c r="B183" s="219" t="s">
        <v>724</v>
      </c>
      <c r="C183" s="219">
        <v>10.98</v>
      </c>
      <c r="D183" s="219" t="s">
        <v>1306</v>
      </c>
      <c r="E183" s="219">
        <v>455.37</v>
      </c>
      <c r="F183" s="219">
        <v>4999.9625999999998</v>
      </c>
    </row>
    <row r="184" spans="1:6" x14ac:dyDescent="0.25">
      <c r="A184" s="219" t="s">
        <v>1040</v>
      </c>
      <c r="B184" s="219" t="s">
        <v>725</v>
      </c>
      <c r="C184" s="219">
        <v>20.100000000000001</v>
      </c>
      <c r="D184" s="219" t="s">
        <v>1306</v>
      </c>
      <c r="E184" s="219">
        <v>348.26</v>
      </c>
      <c r="F184" s="219">
        <v>7000.0260000000007</v>
      </c>
    </row>
    <row r="185" spans="1:6" x14ac:dyDescent="0.25">
      <c r="A185" s="219" t="s">
        <v>823</v>
      </c>
      <c r="B185" s="219" t="s">
        <v>563</v>
      </c>
      <c r="C185" s="219">
        <v>9.3350000000000009</v>
      </c>
      <c r="D185" s="219" t="s">
        <v>1306</v>
      </c>
      <c r="E185" s="219">
        <v>335</v>
      </c>
      <c r="F185" s="219">
        <v>3127.2250000000004</v>
      </c>
    </row>
    <row r="186" spans="1:6" x14ac:dyDescent="0.25">
      <c r="A186" s="219" t="s">
        <v>1348</v>
      </c>
      <c r="B186" s="219" t="s">
        <v>1349</v>
      </c>
      <c r="C186" s="219">
        <v>85</v>
      </c>
      <c r="D186" s="219" t="s">
        <v>1306</v>
      </c>
      <c r="E186" s="219">
        <v>382.5</v>
      </c>
      <c r="F186" s="219">
        <v>32512.5</v>
      </c>
    </row>
    <row r="187" spans="1:6" x14ac:dyDescent="0.25">
      <c r="A187" s="219" t="s">
        <v>873</v>
      </c>
      <c r="B187" s="219" t="s">
        <v>595</v>
      </c>
      <c r="C187" s="219">
        <v>40</v>
      </c>
      <c r="D187" s="219" t="s">
        <v>1306</v>
      </c>
      <c r="E187" s="219">
        <v>536.25</v>
      </c>
      <c r="F187" s="219">
        <v>21450</v>
      </c>
    </row>
    <row r="188" spans="1:6" x14ac:dyDescent="0.25">
      <c r="A188" s="219" t="s">
        <v>959</v>
      </c>
      <c r="B188" s="219" t="s">
        <v>653</v>
      </c>
      <c r="C188" s="219">
        <v>1.014</v>
      </c>
      <c r="D188" s="219" t="s">
        <v>1305</v>
      </c>
      <c r="E188" s="219">
        <v>3750</v>
      </c>
      <c r="F188" s="219">
        <v>3802.5</v>
      </c>
    </row>
    <row r="189" spans="1:6" x14ac:dyDescent="0.25">
      <c r="A189" s="219" t="s">
        <v>1050</v>
      </c>
      <c r="B189" s="219" t="s">
        <v>653</v>
      </c>
      <c r="C189" s="219">
        <v>1.002</v>
      </c>
      <c r="D189" s="219" t="s">
        <v>1305</v>
      </c>
      <c r="E189" s="219">
        <v>5450</v>
      </c>
      <c r="F189" s="219">
        <v>5460.9</v>
      </c>
    </row>
    <row r="190" spans="1:6" x14ac:dyDescent="0.25">
      <c r="A190" s="219" t="s">
        <v>1350</v>
      </c>
      <c r="B190" s="219" t="s">
        <v>1351</v>
      </c>
      <c r="C190" s="219">
        <v>100</v>
      </c>
      <c r="D190" s="219" t="s">
        <v>1352</v>
      </c>
      <c r="E190" s="219">
        <v>7.5549999999999997</v>
      </c>
      <c r="F190" s="219">
        <v>755.5</v>
      </c>
    </row>
    <row r="191" spans="1:6" x14ac:dyDescent="0.25">
      <c r="A191" s="219" t="s">
        <v>1096</v>
      </c>
      <c r="B191" s="219" t="s">
        <v>764</v>
      </c>
      <c r="C191" s="219">
        <v>126</v>
      </c>
      <c r="D191" s="219" t="s">
        <v>1305</v>
      </c>
      <c r="E191" s="219">
        <v>5.98</v>
      </c>
      <c r="F191" s="219">
        <v>753.48</v>
      </c>
    </row>
    <row r="192" spans="1:6" x14ac:dyDescent="0.25">
      <c r="A192" s="219" t="s">
        <v>814</v>
      </c>
      <c r="B192" s="219" t="s">
        <v>554</v>
      </c>
      <c r="C192" s="219">
        <v>150</v>
      </c>
      <c r="D192" s="219" t="s">
        <v>1305</v>
      </c>
      <c r="E192" s="219">
        <v>120</v>
      </c>
      <c r="F192" s="219">
        <v>18000</v>
      </c>
    </row>
    <row r="193" spans="1:6" x14ac:dyDescent="0.25">
      <c r="A193" s="219" t="s">
        <v>980</v>
      </c>
      <c r="B193" s="219" t="s">
        <v>670</v>
      </c>
      <c r="C193" s="219">
        <v>20</v>
      </c>
      <c r="D193" s="219" t="s">
        <v>1305</v>
      </c>
      <c r="E193" s="219">
        <v>200</v>
      </c>
      <c r="F193" s="219">
        <v>4000</v>
      </c>
    </row>
    <row r="194" spans="1:6" x14ac:dyDescent="0.25">
      <c r="A194" s="219" t="s">
        <v>1065</v>
      </c>
      <c r="B194" s="219" t="s">
        <v>741</v>
      </c>
      <c r="C194" s="219">
        <v>1</v>
      </c>
      <c r="D194" s="219" t="s">
        <v>1305</v>
      </c>
      <c r="E194" s="219">
        <v>620</v>
      </c>
      <c r="F194" s="219">
        <v>620</v>
      </c>
    </row>
    <row r="195" spans="1:6" x14ac:dyDescent="0.25">
      <c r="A195" s="219" t="s">
        <v>911</v>
      </c>
      <c r="B195" s="219" t="s">
        <v>615</v>
      </c>
      <c r="C195" s="219">
        <v>55</v>
      </c>
      <c r="D195" s="219" t="s">
        <v>1305</v>
      </c>
      <c r="E195" s="219">
        <v>15</v>
      </c>
      <c r="F195" s="219">
        <v>825</v>
      </c>
    </row>
    <row r="196" spans="1:6" x14ac:dyDescent="0.25">
      <c r="A196" s="219" t="s">
        <v>1235</v>
      </c>
      <c r="B196" s="219" t="s">
        <v>1236</v>
      </c>
      <c r="C196" s="219">
        <v>0.04</v>
      </c>
      <c r="D196" s="219" t="s">
        <v>1342</v>
      </c>
      <c r="E196" s="219">
        <v>187.5</v>
      </c>
      <c r="F196" s="219">
        <v>7.5</v>
      </c>
    </row>
    <row r="197" spans="1:6" x14ac:dyDescent="0.25">
      <c r="A197" s="219" t="s">
        <v>910</v>
      </c>
      <c r="B197" s="219" t="s">
        <v>491</v>
      </c>
      <c r="C197" s="219">
        <v>18</v>
      </c>
      <c r="D197" s="219" t="s">
        <v>1305</v>
      </c>
      <c r="E197" s="219">
        <v>218.43</v>
      </c>
      <c r="F197" s="219">
        <v>3931.7400000000002</v>
      </c>
    </row>
    <row r="198" spans="1:6" x14ac:dyDescent="0.25">
      <c r="A198" s="219" t="s">
        <v>940</v>
      </c>
      <c r="B198" s="219" t="s">
        <v>513</v>
      </c>
      <c r="C198" s="219">
        <v>11</v>
      </c>
      <c r="D198" s="219" t="s">
        <v>1305</v>
      </c>
      <c r="E198" s="219">
        <v>1835</v>
      </c>
      <c r="F198" s="219">
        <v>20185</v>
      </c>
    </row>
    <row r="199" spans="1:6" x14ac:dyDescent="0.25">
      <c r="A199" s="219" t="s">
        <v>1353</v>
      </c>
      <c r="B199" s="219" t="s">
        <v>1354</v>
      </c>
      <c r="C199" s="219">
        <v>1</v>
      </c>
      <c r="D199" s="219" t="s">
        <v>1305</v>
      </c>
      <c r="E199" s="219">
        <v>2500</v>
      </c>
      <c r="F199" s="219">
        <v>2500</v>
      </c>
    </row>
    <row r="200" spans="1:6" x14ac:dyDescent="0.25">
      <c r="A200" s="219" t="s">
        <v>864</v>
      </c>
      <c r="B200" s="219" t="s">
        <v>504</v>
      </c>
      <c r="C200" s="219">
        <v>20</v>
      </c>
      <c r="D200" s="219" t="s">
        <v>1305</v>
      </c>
      <c r="E200" s="219">
        <v>1000</v>
      </c>
      <c r="F200" s="219">
        <v>20000</v>
      </c>
    </row>
    <row r="201" spans="1:6" x14ac:dyDescent="0.25">
      <c r="A201" s="219" t="s">
        <v>1198</v>
      </c>
      <c r="B201" s="219" t="s">
        <v>504</v>
      </c>
      <c r="C201" s="219">
        <v>11</v>
      </c>
      <c r="D201" s="219" t="s">
        <v>1305</v>
      </c>
      <c r="E201" s="219">
        <v>166.67</v>
      </c>
      <c r="F201" s="219">
        <v>1833.37</v>
      </c>
    </row>
    <row r="202" spans="1:6" x14ac:dyDescent="0.25">
      <c r="A202" s="219" t="s">
        <v>1237</v>
      </c>
      <c r="B202" s="219" t="s">
        <v>1238</v>
      </c>
      <c r="C202" s="219">
        <v>1</v>
      </c>
      <c r="D202" s="219" t="s">
        <v>1305</v>
      </c>
      <c r="E202" s="219">
        <v>2000</v>
      </c>
      <c r="F202" s="219">
        <v>2000</v>
      </c>
    </row>
    <row r="203" spans="1:6" x14ac:dyDescent="0.25">
      <c r="A203" s="219" t="s">
        <v>1239</v>
      </c>
      <c r="B203" s="219" t="s">
        <v>1240</v>
      </c>
      <c r="C203" s="219">
        <v>1</v>
      </c>
      <c r="D203" s="219" t="s">
        <v>1305</v>
      </c>
      <c r="E203" s="219">
        <v>1500</v>
      </c>
      <c r="F203" s="219">
        <v>1500</v>
      </c>
    </row>
    <row r="204" spans="1:6" x14ac:dyDescent="0.25">
      <c r="A204" s="219" t="s">
        <v>1355</v>
      </c>
      <c r="B204" s="219" t="s">
        <v>1352</v>
      </c>
      <c r="C204" s="219">
        <v>1</v>
      </c>
      <c r="D204" s="219" t="s">
        <v>1305</v>
      </c>
      <c r="E204" s="219">
        <v>960</v>
      </c>
      <c r="F204" s="219">
        <v>960</v>
      </c>
    </row>
    <row r="205" spans="1:6" x14ac:dyDescent="0.25">
      <c r="A205" s="219" t="s">
        <v>893</v>
      </c>
      <c r="B205" s="219" t="s">
        <v>482</v>
      </c>
      <c r="C205" s="219">
        <v>2</v>
      </c>
      <c r="D205" s="219" t="s">
        <v>1305</v>
      </c>
      <c r="E205" s="219">
        <v>655.14</v>
      </c>
      <c r="F205" s="219">
        <v>1310.28</v>
      </c>
    </row>
    <row r="206" spans="1:6" x14ac:dyDescent="0.25">
      <c r="A206" s="219" t="s">
        <v>923</v>
      </c>
      <c r="B206" s="219" t="s">
        <v>624</v>
      </c>
      <c r="C206" s="219">
        <v>15</v>
      </c>
      <c r="D206" s="219" t="s">
        <v>1305</v>
      </c>
      <c r="E206" s="219">
        <v>110.52</v>
      </c>
      <c r="F206" s="219">
        <v>1657.8</v>
      </c>
    </row>
    <row r="207" spans="1:6" x14ac:dyDescent="0.25">
      <c r="A207" s="219" t="s">
        <v>916</v>
      </c>
      <c r="B207" s="219" t="s">
        <v>619</v>
      </c>
      <c r="C207" s="219">
        <v>1</v>
      </c>
      <c r="D207" s="219" t="s">
        <v>1305</v>
      </c>
      <c r="E207" s="219">
        <v>341.67</v>
      </c>
      <c r="F207" s="219">
        <v>341.67</v>
      </c>
    </row>
    <row r="208" spans="1:6" x14ac:dyDescent="0.25">
      <c r="A208" s="219" t="s">
        <v>892</v>
      </c>
      <c r="B208" s="219" t="s">
        <v>481</v>
      </c>
      <c r="C208" s="219">
        <v>2</v>
      </c>
      <c r="D208" s="219" t="s">
        <v>1305</v>
      </c>
      <c r="E208" s="219">
        <v>759.67</v>
      </c>
      <c r="F208" s="219">
        <v>1519.34</v>
      </c>
    </row>
    <row r="209" spans="1:6" x14ac:dyDescent="0.25">
      <c r="A209" s="219" t="s">
        <v>1108</v>
      </c>
      <c r="B209" s="219" t="s">
        <v>774</v>
      </c>
      <c r="C209" s="219">
        <v>100</v>
      </c>
      <c r="D209" s="219" t="s">
        <v>1305</v>
      </c>
      <c r="E209" s="219">
        <v>11.018000000000001</v>
      </c>
      <c r="F209" s="219">
        <v>1101.8000000000002</v>
      </c>
    </row>
    <row r="210" spans="1:6" x14ac:dyDescent="0.25">
      <c r="A210" s="219" t="s">
        <v>1194</v>
      </c>
      <c r="B210" s="219" t="s">
        <v>1195</v>
      </c>
      <c r="C210" s="219">
        <v>4.0000000000000001E-3</v>
      </c>
      <c r="D210" s="219" t="s">
        <v>1306</v>
      </c>
      <c r="E210" s="219">
        <v>1341.4634000000001</v>
      </c>
      <c r="F210" s="219">
        <v>5.3658536000000003</v>
      </c>
    </row>
    <row r="211" spans="1:6" x14ac:dyDescent="0.25">
      <c r="A211" s="219" t="s">
        <v>1160</v>
      </c>
      <c r="B211" s="219" t="s">
        <v>1161</v>
      </c>
      <c r="C211" s="219">
        <v>2.4239999999999999</v>
      </c>
      <c r="D211" s="219" t="s">
        <v>1306</v>
      </c>
      <c r="E211" s="221">
        <v>916.67</v>
      </c>
      <c r="F211" s="219">
        <v>2222.0080800000001</v>
      </c>
    </row>
    <row r="212" spans="1:6" x14ac:dyDescent="0.25">
      <c r="A212" s="219" t="s">
        <v>1356</v>
      </c>
      <c r="B212" s="219" t="s">
        <v>1357</v>
      </c>
      <c r="C212" s="219">
        <v>2</v>
      </c>
      <c r="D212" s="219" t="s">
        <v>1305</v>
      </c>
      <c r="E212" s="219">
        <v>291.67</v>
      </c>
      <c r="F212" s="219">
        <v>583.34</v>
      </c>
    </row>
    <row r="213" spans="1:6" x14ac:dyDescent="0.25">
      <c r="A213" s="219" t="s">
        <v>859</v>
      </c>
      <c r="B213" s="219" t="s">
        <v>588</v>
      </c>
      <c r="C213" s="219">
        <v>10</v>
      </c>
      <c r="D213" s="219" t="s">
        <v>1342</v>
      </c>
      <c r="E213" s="219">
        <v>32.75</v>
      </c>
      <c r="F213" s="219">
        <v>327.5</v>
      </c>
    </row>
    <row r="214" spans="1:6" x14ac:dyDescent="0.25">
      <c r="A214" s="219" t="s">
        <v>806</v>
      </c>
      <c r="B214" s="219" t="s">
        <v>547</v>
      </c>
      <c r="C214" s="219">
        <v>210</v>
      </c>
      <c r="D214" s="219" t="s">
        <v>1342</v>
      </c>
      <c r="E214" s="219">
        <v>50</v>
      </c>
      <c r="F214" s="219">
        <v>10500</v>
      </c>
    </row>
    <row r="215" spans="1:6" x14ac:dyDescent="0.25">
      <c r="A215" s="219" t="s">
        <v>1093</v>
      </c>
      <c r="B215" s="219" t="s">
        <v>761</v>
      </c>
      <c r="C215" s="219">
        <v>26</v>
      </c>
      <c r="D215" s="219" t="s">
        <v>1342</v>
      </c>
      <c r="E215" s="219">
        <v>116.67</v>
      </c>
      <c r="F215" s="219">
        <v>3033.42</v>
      </c>
    </row>
    <row r="216" spans="1:6" x14ac:dyDescent="0.25">
      <c r="A216" s="219" t="s">
        <v>1233</v>
      </c>
      <c r="B216" s="219" t="s">
        <v>1234</v>
      </c>
      <c r="C216" s="219">
        <v>6</v>
      </c>
      <c r="D216" s="219" t="s">
        <v>1342</v>
      </c>
      <c r="E216" s="219">
        <v>39.42</v>
      </c>
      <c r="F216" s="219">
        <v>236.52</v>
      </c>
    </row>
    <row r="217" spans="1:6" x14ac:dyDescent="0.25">
      <c r="A217" s="219" t="s">
        <v>1043</v>
      </c>
      <c r="B217" s="219" t="s">
        <v>728</v>
      </c>
      <c r="C217" s="219">
        <v>10</v>
      </c>
      <c r="D217" s="219" t="s">
        <v>1342</v>
      </c>
      <c r="E217" s="219">
        <v>53.332999999999998</v>
      </c>
      <c r="F217" s="219">
        <v>533.32999999999993</v>
      </c>
    </row>
    <row r="218" spans="1:6" x14ac:dyDescent="0.25">
      <c r="A218" s="219" t="s">
        <v>850</v>
      </c>
      <c r="B218" s="219" t="s">
        <v>582</v>
      </c>
      <c r="C218" s="219">
        <v>70</v>
      </c>
      <c r="D218" s="219" t="s">
        <v>1306</v>
      </c>
      <c r="E218" s="219">
        <v>62.291110000000003</v>
      </c>
      <c r="F218" s="219">
        <v>4360.3777</v>
      </c>
    </row>
    <row r="219" spans="1:6" x14ac:dyDescent="0.25">
      <c r="A219" s="219" t="s">
        <v>825</v>
      </c>
      <c r="B219" s="219" t="s">
        <v>564</v>
      </c>
      <c r="C219" s="219">
        <v>3</v>
      </c>
      <c r="D219" s="219" t="s">
        <v>1342</v>
      </c>
      <c r="E219" s="219">
        <v>44.16</v>
      </c>
      <c r="F219" s="219">
        <v>132.47999999999999</v>
      </c>
    </row>
    <row r="220" spans="1:6" x14ac:dyDescent="0.25">
      <c r="A220" s="219" t="s">
        <v>970</v>
      </c>
      <c r="B220" s="219" t="s">
        <v>662</v>
      </c>
      <c r="C220" s="219">
        <v>2.34</v>
      </c>
      <c r="D220" s="219" t="s">
        <v>1342</v>
      </c>
      <c r="E220" s="219">
        <v>120</v>
      </c>
      <c r="F220" s="219">
        <v>280.79999999999995</v>
      </c>
    </row>
    <row r="221" spans="1:6" x14ac:dyDescent="0.25">
      <c r="A221" s="219" t="s">
        <v>1099</v>
      </c>
      <c r="B221" s="219" t="s">
        <v>767</v>
      </c>
      <c r="C221" s="219">
        <v>12.5</v>
      </c>
      <c r="D221" s="219" t="s">
        <v>1342</v>
      </c>
      <c r="E221" s="219">
        <v>113.33</v>
      </c>
      <c r="F221" s="219">
        <v>1416.625</v>
      </c>
    </row>
    <row r="222" spans="1:6" x14ac:dyDescent="0.25">
      <c r="A222" s="219" t="s">
        <v>805</v>
      </c>
      <c r="B222" s="219" t="s">
        <v>546</v>
      </c>
      <c r="C222" s="219">
        <v>5</v>
      </c>
      <c r="D222" s="219" t="s">
        <v>1358</v>
      </c>
      <c r="E222" s="219">
        <v>1041.76</v>
      </c>
      <c r="F222" s="219">
        <v>5208.8</v>
      </c>
    </row>
    <row r="223" spans="1:6" x14ac:dyDescent="0.25">
      <c r="A223" s="219" t="s">
        <v>852</v>
      </c>
      <c r="B223" s="219" t="s">
        <v>584</v>
      </c>
      <c r="C223" s="219">
        <v>100</v>
      </c>
      <c r="D223" s="219" t="s">
        <v>1305</v>
      </c>
      <c r="E223" s="219">
        <v>150</v>
      </c>
      <c r="F223" s="219">
        <v>15000</v>
      </c>
    </row>
    <row r="224" spans="1:6" x14ac:dyDescent="0.25">
      <c r="A224" s="219" t="s">
        <v>851</v>
      </c>
      <c r="B224" s="219" t="s">
        <v>583</v>
      </c>
      <c r="C224" s="219">
        <v>12.5</v>
      </c>
      <c r="D224" s="219" t="s">
        <v>1305</v>
      </c>
      <c r="E224" s="219">
        <v>65</v>
      </c>
      <c r="F224" s="219">
        <v>812.5</v>
      </c>
    </row>
    <row r="225" spans="1:6" x14ac:dyDescent="0.25">
      <c r="A225" s="219" t="s">
        <v>1106</v>
      </c>
      <c r="B225" s="219" t="s">
        <v>772</v>
      </c>
      <c r="C225" s="219">
        <v>60</v>
      </c>
      <c r="D225" s="219" t="s">
        <v>1342</v>
      </c>
      <c r="E225" s="219">
        <v>41.667000000000002</v>
      </c>
      <c r="F225" s="219">
        <v>2500.02</v>
      </c>
    </row>
    <row r="226" spans="1:6" x14ac:dyDescent="0.25">
      <c r="A226" s="219" t="s">
        <v>1156</v>
      </c>
      <c r="B226" s="219" t="s">
        <v>1157</v>
      </c>
      <c r="C226" s="219">
        <v>60</v>
      </c>
      <c r="D226" s="219" t="s">
        <v>1342</v>
      </c>
      <c r="E226" s="219">
        <v>58.332999999999998</v>
      </c>
      <c r="F226" s="219">
        <v>3499.98</v>
      </c>
    </row>
    <row r="227" spans="1:6" x14ac:dyDescent="0.25">
      <c r="A227" s="219" t="s">
        <v>1241</v>
      </c>
      <c r="B227" s="219" t="s">
        <v>1242</v>
      </c>
      <c r="C227" s="219">
        <v>5</v>
      </c>
      <c r="D227" s="219" t="s">
        <v>1342</v>
      </c>
      <c r="E227" s="219">
        <v>58.332999999999998</v>
      </c>
      <c r="F227" s="219">
        <v>291.66499999999996</v>
      </c>
    </row>
    <row r="228" spans="1:6" x14ac:dyDescent="0.25">
      <c r="A228" s="219" t="s">
        <v>1095</v>
      </c>
      <c r="B228" s="219" t="s">
        <v>763</v>
      </c>
      <c r="C228" s="219">
        <v>1</v>
      </c>
      <c r="D228" s="219" t="s">
        <v>1305</v>
      </c>
      <c r="E228" s="219">
        <v>766.69</v>
      </c>
      <c r="F228" s="219">
        <v>766.69</v>
      </c>
    </row>
    <row r="229" spans="1:6" x14ac:dyDescent="0.25">
      <c r="A229" s="219" t="s">
        <v>822</v>
      </c>
      <c r="B229" s="219" t="s">
        <v>562</v>
      </c>
      <c r="C229" s="219">
        <v>5.74</v>
      </c>
      <c r="D229" s="219" t="s">
        <v>1358</v>
      </c>
      <c r="E229" s="219">
        <v>333.33</v>
      </c>
      <c r="F229" s="219">
        <v>1913.3142</v>
      </c>
    </row>
    <row r="230" spans="1:6" x14ac:dyDescent="0.25">
      <c r="A230" s="219" t="s">
        <v>1104</v>
      </c>
      <c r="B230" s="219" t="s">
        <v>770</v>
      </c>
      <c r="C230" s="219">
        <v>75</v>
      </c>
      <c r="D230" s="219" t="s">
        <v>1342</v>
      </c>
      <c r="E230" s="219">
        <v>12.83</v>
      </c>
      <c r="F230" s="219">
        <v>962.25</v>
      </c>
    </row>
    <row r="231" spans="1:6" x14ac:dyDescent="0.25">
      <c r="A231" s="219" t="s">
        <v>1192</v>
      </c>
      <c r="B231" s="219" t="s">
        <v>1193</v>
      </c>
      <c r="C231" s="219">
        <v>280</v>
      </c>
      <c r="D231" s="219" t="s">
        <v>1342</v>
      </c>
      <c r="E231" s="219">
        <v>19</v>
      </c>
      <c r="F231" s="219">
        <v>5320</v>
      </c>
    </row>
    <row r="232" spans="1:6" x14ac:dyDescent="0.25">
      <c r="A232" s="219" t="s">
        <v>1359</v>
      </c>
      <c r="B232" s="219" t="s">
        <v>1360</v>
      </c>
      <c r="C232" s="219">
        <v>77.5</v>
      </c>
      <c r="D232" s="219" t="s">
        <v>1342</v>
      </c>
      <c r="E232" s="219">
        <v>19.083300000000001</v>
      </c>
      <c r="F232" s="219">
        <v>1478.9557500000001</v>
      </c>
    </row>
    <row r="233" spans="1:6" x14ac:dyDescent="0.25">
      <c r="A233" s="219" t="s">
        <v>1086</v>
      </c>
      <c r="B233" s="219" t="s">
        <v>756</v>
      </c>
      <c r="C233" s="219">
        <v>25</v>
      </c>
      <c r="D233" s="219" t="s">
        <v>1342</v>
      </c>
      <c r="E233" s="219">
        <v>23.5</v>
      </c>
      <c r="F233" s="219">
        <v>587.5</v>
      </c>
    </row>
    <row r="234" spans="1:6" x14ac:dyDescent="0.25">
      <c r="A234" s="219" t="s">
        <v>978</v>
      </c>
      <c r="B234" s="219" t="s">
        <v>668</v>
      </c>
      <c r="C234" s="219">
        <v>20</v>
      </c>
      <c r="D234" s="219" t="s">
        <v>1342</v>
      </c>
      <c r="E234" s="219">
        <v>15.83</v>
      </c>
      <c r="F234" s="219">
        <v>316.60000000000002</v>
      </c>
    </row>
    <row r="235" spans="1:6" x14ac:dyDescent="0.25">
      <c r="A235" s="219" t="s">
        <v>1196</v>
      </c>
      <c r="B235" s="219" t="s">
        <v>1197</v>
      </c>
      <c r="C235" s="219">
        <v>123</v>
      </c>
      <c r="D235" s="219" t="s">
        <v>1342</v>
      </c>
      <c r="E235" s="219">
        <v>25.332999999999998</v>
      </c>
      <c r="F235" s="219">
        <v>3115.9589999999998</v>
      </c>
    </row>
    <row r="236" spans="1:6" x14ac:dyDescent="0.25">
      <c r="A236" s="219" t="s">
        <v>1282</v>
      </c>
      <c r="B236" s="219" t="s">
        <v>1283</v>
      </c>
      <c r="C236" s="219">
        <v>50</v>
      </c>
      <c r="D236" s="219" t="s">
        <v>1342</v>
      </c>
      <c r="E236" s="219">
        <v>26.5</v>
      </c>
      <c r="F236" s="219">
        <v>1325</v>
      </c>
    </row>
    <row r="237" spans="1:6" x14ac:dyDescent="0.25">
      <c r="A237" s="219" t="s">
        <v>1057</v>
      </c>
      <c r="B237" s="219" t="s">
        <v>737</v>
      </c>
      <c r="C237" s="219">
        <v>10</v>
      </c>
      <c r="D237" s="219" t="s">
        <v>1342</v>
      </c>
      <c r="E237" s="219">
        <v>20.92</v>
      </c>
      <c r="F237" s="219">
        <v>209.20000000000002</v>
      </c>
    </row>
    <row r="238" spans="1:6" x14ac:dyDescent="0.25">
      <c r="A238" s="219" t="s">
        <v>1219</v>
      </c>
      <c r="B238" s="219" t="s">
        <v>1220</v>
      </c>
      <c r="C238" s="219">
        <v>10</v>
      </c>
      <c r="D238" s="219" t="s">
        <v>1342</v>
      </c>
      <c r="E238" s="219">
        <v>43.75</v>
      </c>
      <c r="F238" s="219">
        <v>437.5</v>
      </c>
    </row>
    <row r="239" spans="1:6" x14ac:dyDescent="0.25">
      <c r="A239" s="219" t="s">
        <v>1046</v>
      </c>
      <c r="B239" s="219" t="s">
        <v>731</v>
      </c>
      <c r="C239" s="219">
        <v>119</v>
      </c>
      <c r="D239" s="219" t="s">
        <v>1342</v>
      </c>
      <c r="E239" s="219">
        <v>95</v>
      </c>
      <c r="F239" s="219">
        <v>11305</v>
      </c>
    </row>
    <row r="240" spans="1:6" x14ac:dyDescent="0.25">
      <c r="A240" s="219" t="s">
        <v>855</v>
      </c>
      <c r="B240" s="219" t="s">
        <v>585</v>
      </c>
      <c r="C240" s="219">
        <v>74.561999999999998</v>
      </c>
      <c r="D240" s="219" t="s">
        <v>1305</v>
      </c>
      <c r="E240" s="219">
        <v>97.5</v>
      </c>
      <c r="F240" s="219">
        <v>7269.7950000000001</v>
      </c>
    </row>
    <row r="241" spans="1:6" x14ac:dyDescent="0.25">
      <c r="A241" s="219" t="s">
        <v>856</v>
      </c>
      <c r="B241" s="219" t="s">
        <v>586</v>
      </c>
      <c r="C241" s="219">
        <v>75.561999999999998</v>
      </c>
      <c r="D241" s="219" t="s">
        <v>1305</v>
      </c>
      <c r="E241" s="219">
        <v>200</v>
      </c>
      <c r="F241" s="219">
        <v>15112.4</v>
      </c>
    </row>
    <row r="242" spans="1:6" x14ac:dyDescent="0.25">
      <c r="A242" s="219" t="s">
        <v>826</v>
      </c>
      <c r="B242" s="219" t="s">
        <v>565</v>
      </c>
      <c r="C242" s="219">
        <v>0.52900000000000003</v>
      </c>
      <c r="D242" s="219" t="s">
        <v>1306</v>
      </c>
      <c r="E242" s="229">
        <v>312.63</v>
      </c>
      <c r="F242" s="223">
        <v>165.38127</v>
      </c>
    </row>
    <row r="243" spans="1:6" x14ac:dyDescent="0.25">
      <c r="A243" s="219" t="s">
        <v>972</v>
      </c>
      <c r="B243" s="219" t="s">
        <v>664</v>
      </c>
      <c r="C243" s="219">
        <v>170</v>
      </c>
      <c r="D243" s="219" t="s">
        <v>1342</v>
      </c>
      <c r="E243" s="219">
        <v>5.5</v>
      </c>
      <c r="F243" s="219">
        <v>935</v>
      </c>
    </row>
    <row r="244" spans="1:6" x14ac:dyDescent="0.25">
      <c r="A244" s="219" t="s">
        <v>957</v>
      </c>
      <c r="B244" s="219" t="s">
        <v>651</v>
      </c>
      <c r="C244" s="219">
        <v>658.5</v>
      </c>
      <c r="D244" s="219" t="s">
        <v>1342</v>
      </c>
      <c r="E244" s="219">
        <v>6.1666999999999996</v>
      </c>
      <c r="F244" s="219">
        <v>4060.7719499999998</v>
      </c>
    </row>
    <row r="245" spans="1:6" x14ac:dyDescent="0.25">
      <c r="A245" s="219" t="s">
        <v>958</v>
      </c>
      <c r="B245" s="219" t="s">
        <v>652</v>
      </c>
      <c r="C245" s="219">
        <v>210</v>
      </c>
      <c r="D245" s="219" t="s">
        <v>1342</v>
      </c>
      <c r="E245" s="219">
        <v>6.25</v>
      </c>
      <c r="F245" s="219">
        <v>1312.5</v>
      </c>
    </row>
    <row r="246" spans="1:6" x14ac:dyDescent="0.25">
      <c r="A246" s="219" t="s">
        <v>973</v>
      </c>
      <c r="B246" s="219" t="s">
        <v>665</v>
      </c>
      <c r="C246" s="219">
        <v>1657</v>
      </c>
      <c r="D246" s="219" t="s">
        <v>1342</v>
      </c>
      <c r="E246" s="219">
        <v>6.1666999999999996</v>
      </c>
      <c r="F246" s="219">
        <v>10218.221899999999</v>
      </c>
    </row>
    <row r="247" spans="1:6" x14ac:dyDescent="0.25">
      <c r="A247" s="219" t="s">
        <v>1361</v>
      </c>
      <c r="B247" s="219" t="s">
        <v>1362</v>
      </c>
      <c r="C247" s="219">
        <v>1164</v>
      </c>
      <c r="D247" s="219" t="s">
        <v>1342</v>
      </c>
      <c r="E247" s="219">
        <v>6.1666999999999996</v>
      </c>
      <c r="F247" s="219">
        <v>7178.0387999999994</v>
      </c>
    </row>
    <row r="248" spans="1:6" x14ac:dyDescent="0.25">
      <c r="A248" s="219" t="s">
        <v>1363</v>
      </c>
      <c r="B248" s="219" t="s">
        <v>1364</v>
      </c>
      <c r="C248" s="219">
        <v>750</v>
      </c>
      <c r="D248" s="219" t="s">
        <v>1342</v>
      </c>
      <c r="E248" s="219">
        <v>9.42</v>
      </c>
      <c r="F248" s="219">
        <v>7065</v>
      </c>
    </row>
    <row r="249" spans="1:6" x14ac:dyDescent="0.25">
      <c r="A249" s="219" t="s">
        <v>1365</v>
      </c>
      <c r="B249" s="219" t="s">
        <v>1366</v>
      </c>
      <c r="C249" s="219">
        <v>220.3</v>
      </c>
      <c r="D249" s="219" t="s">
        <v>1342</v>
      </c>
      <c r="E249" s="219">
        <v>10.833299999999999</v>
      </c>
      <c r="F249" s="219">
        <v>2386.5759899999998</v>
      </c>
    </row>
    <row r="250" spans="1:6" x14ac:dyDescent="0.25">
      <c r="A250" s="219" t="s">
        <v>1367</v>
      </c>
      <c r="B250" s="219" t="s">
        <v>1368</v>
      </c>
      <c r="C250" s="219">
        <v>1403.87</v>
      </c>
      <c r="D250" s="219" t="s">
        <v>1342</v>
      </c>
      <c r="E250" s="219">
        <v>18.75</v>
      </c>
      <c r="F250" s="219">
        <v>26322.562499999996</v>
      </c>
    </row>
    <row r="251" spans="1:6" x14ac:dyDescent="0.25">
      <c r="A251" s="219" t="s">
        <v>1105</v>
      </c>
      <c r="B251" s="219" t="s">
        <v>771</v>
      </c>
      <c r="C251" s="219">
        <v>1.02</v>
      </c>
      <c r="D251" s="219" t="s">
        <v>1342</v>
      </c>
      <c r="E251" s="219">
        <v>22.58</v>
      </c>
      <c r="F251" s="219">
        <v>23.031599999999997</v>
      </c>
    </row>
    <row r="252" spans="1:6" x14ac:dyDescent="0.25">
      <c r="A252" s="219" t="s">
        <v>956</v>
      </c>
      <c r="B252" s="219" t="s">
        <v>650</v>
      </c>
      <c r="C252" s="219">
        <v>205</v>
      </c>
      <c r="D252" s="219" t="s">
        <v>1342</v>
      </c>
      <c r="E252" s="219">
        <v>5.5</v>
      </c>
      <c r="F252" s="219">
        <v>1127.5</v>
      </c>
    </row>
    <row r="253" spans="1:6" x14ac:dyDescent="0.25">
      <c r="A253" s="219" t="s">
        <v>827</v>
      </c>
      <c r="B253" s="219" t="s">
        <v>566</v>
      </c>
      <c r="C253" s="219">
        <v>0.24</v>
      </c>
      <c r="D253" s="219" t="s">
        <v>1342</v>
      </c>
      <c r="E253" s="219">
        <v>28.833300000000001</v>
      </c>
      <c r="F253" s="219">
        <v>6.9199919999999997</v>
      </c>
    </row>
    <row r="254" spans="1:6" x14ac:dyDescent="0.25">
      <c r="A254" s="219" t="s">
        <v>1138</v>
      </c>
      <c r="B254" s="219" t="s">
        <v>1139</v>
      </c>
      <c r="C254" s="219">
        <v>100.5</v>
      </c>
      <c r="D254" s="219" t="s">
        <v>1342</v>
      </c>
      <c r="E254" s="219">
        <v>10.583299999999999</v>
      </c>
      <c r="F254" s="219">
        <v>1063.62165</v>
      </c>
    </row>
    <row r="255" spans="1:6" x14ac:dyDescent="0.25">
      <c r="A255" s="219" t="s">
        <v>1369</v>
      </c>
      <c r="B255" s="219" t="s">
        <v>1370</v>
      </c>
      <c r="C255" s="219">
        <v>600</v>
      </c>
      <c r="D255" s="219" t="s">
        <v>1342</v>
      </c>
      <c r="E255" s="219">
        <v>3.75</v>
      </c>
      <c r="F255" s="219">
        <v>2250</v>
      </c>
    </row>
    <row r="256" spans="1:6" x14ac:dyDescent="0.25">
      <c r="A256" s="219" t="s">
        <v>971</v>
      </c>
      <c r="B256" s="219" t="s">
        <v>663</v>
      </c>
      <c r="C256" s="219">
        <v>0.1</v>
      </c>
      <c r="D256" s="219" t="s">
        <v>1342</v>
      </c>
      <c r="E256" s="219">
        <v>7.58</v>
      </c>
      <c r="F256" s="219">
        <v>0.75800000000000001</v>
      </c>
    </row>
    <row r="257" spans="1:6" x14ac:dyDescent="0.25">
      <c r="A257" s="219" t="s">
        <v>1229</v>
      </c>
      <c r="B257" s="219" t="s">
        <v>1230</v>
      </c>
      <c r="C257" s="219">
        <v>0.3</v>
      </c>
      <c r="D257" s="219" t="s">
        <v>1342</v>
      </c>
      <c r="E257" s="219">
        <v>18.333300000000001</v>
      </c>
      <c r="F257" s="219">
        <v>5.4999900000000004</v>
      </c>
    </row>
    <row r="258" spans="1:6" x14ac:dyDescent="0.25">
      <c r="A258" s="219" t="s">
        <v>1371</v>
      </c>
      <c r="B258" s="219" t="s">
        <v>1372</v>
      </c>
      <c r="C258" s="219">
        <v>550</v>
      </c>
      <c r="D258" s="219" t="s">
        <v>1342</v>
      </c>
      <c r="E258" s="219">
        <v>17.5</v>
      </c>
      <c r="F258" s="219">
        <v>9625</v>
      </c>
    </row>
    <row r="259" spans="1:6" x14ac:dyDescent="0.25">
      <c r="A259" s="219" t="s">
        <v>862</v>
      </c>
      <c r="B259" s="219" t="s">
        <v>477</v>
      </c>
      <c r="C259" s="219">
        <v>0.1</v>
      </c>
      <c r="D259" s="219" t="s">
        <v>1342</v>
      </c>
      <c r="E259" s="219">
        <v>18.66</v>
      </c>
      <c r="F259" s="219">
        <v>1.8660000000000001</v>
      </c>
    </row>
    <row r="260" spans="1:6" x14ac:dyDescent="0.25">
      <c r="A260" s="219" t="s">
        <v>952</v>
      </c>
      <c r="B260" s="219" t="s">
        <v>648</v>
      </c>
      <c r="C260" s="219">
        <v>0.99</v>
      </c>
      <c r="D260" s="219" t="s">
        <v>1342</v>
      </c>
      <c r="E260" s="219">
        <v>22.17</v>
      </c>
      <c r="F260" s="219">
        <v>21.948300000000003</v>
      </c>
    </row>
    <row r="261" spans="1:6" x14ac:dyDescent="0.25">
      <c r="A261" s="219" t="s">
        <v>1158</v>
      </c>
      <c r="B261" s="219" t="s">
        <v>1159</v>
      </c>
      <c r="C261" s="219">
        <v>100</v>
      </c>
      <c r="D261" s="219" t="s">
        <v>1342</v>
      </c>
      <c r="E261" s="219">
        <v>6.6666999999999996</v>
      </c>
      <c r="F261" s="219">
        <v>666.67</v>
      </c>
    </row>
    <row r="262" spans="1:6" x14ac:dyDescent="0.25">
      <c r="A262" s="219" t="s">
        <v>1373</v>
      </c>
      <c r="B262" s="219" t="s">
        <v>1374</v>
      </c>
      <c r="C262" s="219">
        <v>160.19999999999999</v>
      </c>
      <c r="D262" s="219" t="s">
        <v>1342</v>
      </c>
      <c r="E262" s="219">
        <v>19.170000000000002</v>
      </c>
      <c r="F262" s="219">
        <v>3071.0340000000001</v>
      </c>
    </row>
    <row r="263" spans="1:6" x14ac:dyDescent="0.25">
      <c r="A263" s="219" t="s">
        <v>1067</v>
      </c>
      <c r="B263" s="219" t="s">
        <v>743</v>
      </c>
      <c r="C263" s="219">
        <v>0.02</v>
      </c>
      <c r="D263" s="219" t="s">
        <v>1342</v>
      </c>
      <c r="E263" s="219">
        <v>9.4167000000000005</v>
      </c>
      <c r="F263" s="219">
        <v>0.188334</v>
      </c>
    </row>
    <row r="264" spans="1:6" x14ac:dyDescent="0.25">
      <c r="A264" s="219" t="s">
        <v>1375</v>
      </c>
      <c r="B264" s="219" t="s">
        <v>1376</v>
      </c>
      <c r="C264" s="219">
        <v>679.5</v>
      </c>
      <c r="D264" s="219" t="s">
        <v>1342</v>
      </c>
      <c r="E264" s="219">
        <v>8.6669999999999998</v>
      </c>
      <c r="F264" s="219">
        <v>5889.2264999999998</v>
      </c>
    </row>
    <row r="265" spans="1:6" x14ac:dyDescent="0.25">
      <c r="A265" s="219" t="s">
        <v>992</v>
      </c>
      <c r="B265" s="219" t="s">
        <v>680</v>
      </c>
      <c r="C265" s="219">
        <v>1</v>
      </c>
      <c r="D265" s="219" t="s">
        <v>1342</v>
      </c>
      <c r="E265" s="219">
        <v>9.75</v>
      </c>
      <c r="F265" s="219">
        <v>9.75</v>
      </c>
    </row>
    <row r="266" spans="1:6" x14ac:dyDescent="0.25">
      <c r="A266" s="219" t="s">
        <v>1032</v>
      </c>
      <c r="B266" s="219" t="s">
        <v>717</v>
      </c>
      <c r="C266" s="219">
        <v>122</v>
      </c>
      <c r="D266" s="219" t="s">
        <v>1342</v>
      </c>
      <c r="E266" s="219">
        <v>11.25</v>
      </c>
      <c r="F266" s="219">
        <v>1372.5</v>
      </c>
    </row>
    <row r="267" spans="1:6" x14ac:dyDescent="0.25">
      <c r="A267" s="219" t="s">
        <v>988</v>
      </c>
      <c r="B267" s="219" t="s">
        <v>676</v>
      </c>
      <c r="C267" s="219">
        <v>90.04</v>
      </c>
      <c r="D267" s="219" t="s">
        <v>1342</v>
      </c>
      <c r="E267" s="219">
        <v>13.583299999999999</v>
      </c>
      <c r="F267" s="219">
        <v>1223.040332</v>
      </c>
    </row>
    <row r="268" spans="1:6" x14ac:dyDescent="0.25">
      <c r="A268" s="219" t="s">
        <v>1098</v>
      </c>
      <c r="B268" s="219" t="s">
        <v>766</v>
      </c>
      <c r="C268" s="219">
        <v>129.07499999999999</v>
      </c>
      <c r="D268" s="219" t="s">
        <v>1342</v>
      </c>
      <c r="E268" s="219">
        <v>15</v>
      </c>
      <c r="F268" s="219">
        <v>1936.1249999999998</v>
      </c>
    </row>
    <row r="269" spans="1:6" x14ac:dyDescent="0.25">
      <c r="A269" s="219" t="s">
        <v>1377</v>
      </c>
      <c r="B269" s="219" t="s">
        <v>1378</v>
      </c>
      <c r="C269" s="219">
        <v>116.42</v>
      </c>
      <c r="D269" s="219" t="s">
        <v>1342</v>
      </c>
      <c r="E269" s="219">
        <v>22.17</v>
      </c>
      <c r="F269" s="219">
        <v>2581.0314000000003</v>
      </c>
    </row>
    <row r="270" spans="1:6" x14ac:dyDescent="0.25">
      <c r="A270" s="219" t="s">
        <v>966</v>
      </c>
      <c r="B270" s="219" t="s">
        <v>660</v>
      </c>
      <c r="C270" s="219">
        <v>217.15600000000001</v>
      </c>
      <c r="D270" s="219" t="s">
        <v>1342</v>
      </c>
      <c r="E270" s="219">
        <v>22.5</v>
      </c>
      <c r="F270" s="219">
        <v>4886.01</v>
      </c>
    </row>
    <row r="271" spans="1:6" x14ac:dyDescent="0.25">
      <c r="A271" s="219" t="s">
        <v>967</v>
      </c>
      <c r="B271" s="219" t="s">
        <v>661</v>
      </c>
      <c r="C271" s="219">
        <v>433.74599999999998</v>
      </c>
      <c r="D271" s="219" t="s">
        <v>1342</v>
      </c>
      <c r="E271" s="219">
        <v>27.166</v>
      </c>
      <c r="F271" s="219">
        <v>11783.143835999999</v>
      </c>
    </row>
    <row r="272" spans="1:6" x14ac:dyDescent="0.25">
      <c r="A272" s="219" t="s">
        <v>1379</v>
      </c>
      <c r="B272" s="219" t="s">
        <v>1380</v>
      </c>
      <c r="C272" s="219">
        <v>40</v>
      </c>
      <c r="D272" s="219" t="s">
        <v>1342</v>
      </c>
      <c r="E272" s="219">
        <v>12.33</v>
      </c>
      <c r="F272" s="219">
        <v>493.2</v>
      </c>
    </row>
    <row r="273" spans="1:6" x14ac:dyDescent="0.25">
      <c r="A273" s="219" t="s">
        <v>1152</v>
      </c>
      <c r="B273" s="219" t="s">
        <v>1153</v>
      </c>
      <c r="C273" s="219">
        <v>0.52800000000000002</v>
      </c>
      <c r="D273" s="219" t="s">
        <v>1342</v>
      </c>
      <c r="E273" s="219">
        <v>30.74</v>
      </c>
      <c r="F273" s="219">
        <v>16.230720000000002</v>
      </c>
    </row>
    <row r="274" spans="1:6" x14ac:dyDescent="0.25">
      <c r="A274" s="219" t="s">
        <v>1286</v>
      </c>
      <c r="B274" s="219" t="s">
        <v>1287</v>
      </c>
      <c r="C274" s="219">
        <v>270</v>
      </c>
      <c r="D274" s="219" t="s">
        <v>1342</v>
      </c>
      <c r="E274" s="219">
        <v>11.666700000000001</v>
      </c>
      <c r="F274" s="219">
        <v>3150.009</v>
      </c>
    </row>
    <row r="275" spans="1:6" x14ac:dyDescent="0.25">
      <c r="A275" s="219" t="s">
        <v>1201</v>
      </c>
      <c r="B275" s="219" t="s">
        <v>1202</v>
      </c>
      <c r="C275" s="219">
        <v>2612.6999999999998</v>
      </c>
      <c r="D275" s="219" t="s">
        <v>1342</v>
      </c>
      <c r="E275" s="219">
        <v>10.833299999999999</v>
      </c>
      <c r="F275" s="219">
        <v>28304.162909999995</v>
      </c>
    </row>
    <row r="276" spans="1:6" x14ac:dyDescent="0.25">
      <c r="A276" s="219" t="s">
        <v>1381</v>
      </c>
      <c r="B276" s="219" t="s">
        <v>1382</v>
      </c>
      <c r="C276" s="219">
        <v>259.7</v>
      </c>
      <c r="D276" s="219" t="s">
        <v>1342</v>
      </c>
      <c r="E276" s="219">
        <v>12.166700000000001</v>
      </c>
      <c r="F276" s="219">
        <v>3159.6919899999998</v>
      </c>
    </row>
    <row r="277" spans="1:6" x14ac:dyDescent="0.25">
      <c r="A277" s="219" t="s">
        <v>1184</v>
      </c>
      <c r="B277" s="219" t="s">
        <v>1185</v>
      </c>
      <c r="C277" s="219">
        <v>44</v>
      </c>
      <c r="D277" s="219" t="s">
        <v>1342</v>
      </c>
      <c r="E277" s="219">
        <v>19</v>
      </c>
      <c r="F277" s="219">
        <v>836</v>
      </c>
    </row>
    <row r="278" spans="1:6" x14ac:dyDescent="0.25">
      <c r="A278" s="219" t="s">
        <v>1091</v>
      </c>
      <c r="B278" s="219" t="s">
        <v>759</v>
      </c>
      <c r="C278" s="219">
        <v>100.64</v>
      </c>
      <c r="D278" s="219" t="s">
        <v>1342</v>
      </c>
      <c r="E278" s="219">
        <v>17.916699999999999</v>
      </c>
      <c r="F278" s="219">
        <v>1803.1366879999998</v>
      </c>
    </row>
    <row r="279" spans="1:6" x14ac:dyDescent="0.25">
      <c r="A279" s="219" t="s">
        <v>1251</v>
      </c>
      <c r="B279" s="219" t="s">
        <v>1252</v>
      </c>
      <c r="C279" s="219">
        <v>700</v>
      </c>
      <c r="D279" s="219" t="s">
        <v>1342</v>
      </c>
      <c r="E279" s="219">
        <v>15.83</v>
      </c>
      <c r="F279" s="219">
        <v>11081</v>
      </c>
    </row>
    <row r="280" spans="1:6" x14ac:dyDescent="0.25">
      <c r="A280" s="219" t="s">
        <v>1047</v>
      </c>
      <c r="B280" s="219" t="s">
        <v>732</v>
      </c>
      <c r="C280" s="219">
        <v>28</v>
      </c>
      <c r="D280" s="219" t="s">
        <v>1342</v>
      </c>
      <c r="E280" s="219">
        <v>21.58</v>
      </c>
      <c r="F280" s="219">
        <v>604.24</v>
      </c>
    </row>
    <row r="281" spans="1:6" x14ac:dyDescent="0.25">
      <c r="A281" s="219" t="s">
        <v>1288</v>
      </c>
      <c r="B281" s="219" t="s">
        <v>1289</v>
      </c>
      <c r="C281" s="219">
        <v>619.60500000000002</v>
      </c>
      <c r="D281" s="219" t="s">
        <v>1342</v>
      </c>
      <c r="E281" s="219">
        <v>24.166699999999999</v>
      </c>
      <c r="F281" s="219">
        <v>14973.8081535</v>
      </c>
    </row>
    <row r="282" spans="1:6" x14ac:dyDescent="0.25">
      <c r="A282" s="219" t="s">
        <v>821</v>
      </c>
      <c r="B282" s="219" t="s">
        <v>561</v>
      </c>
      <c r="C282" s="219">
        <v>1161.7550000000001</v>
      </c>
      <c r="D282" s="219" t="s">
        <v>1342</v>
      </c>
      <c r="E282" s="219">
        <v>37.92</v>
      </c>
      <c r="F282" s="219">
        <v>44053.749600000003</v>
      </c>
    </row>
    <row r="283" spans="1:6" x14ac:dyDescent="0.25">
      <c r="A283" s="219" t="s">
        <v>1170</v>
      </c>
      <c r="B283" s="219" t="s">
        <v>1171</v>
      </c>
      <c r="C283" s="219">
        <v>100</v>
      </c>
      <c r="D283" s="219" t="s">
        <v>1342</v>
      </c>
      <c r="E283" s="219">
        <v>9.57</v>
      </c>
      <c r="F283" s="219">
        <v>957</v>
      </c>
    </row>
    <row r="284" spans="1:6" x14ac:dyDescent="0.25">
      <c r="A284" s="219" t="s">
        <v>1255</v>
      </c>
      <c r="B284" s="219" t="s">
        <v>1256</v>
      </c>
      <c r="C284" s="219">
        <v>200</v>
      </c>
      <c r="D284" s="219" t="s">
        <v>1342</v>
      </c>
      <c r="E284" s="219">
        <v>50</v>
      </c>
      <c r="F284" s="219">
        <v>10000</v>
      </c>
    </row>
    <row r="285" spans="1:6" x14ac:dyDescent="0.25">
      <c r="A285" s="219" t="s">
        <v>1279</v>
      </c>
      <c r="B285" s="219" t="s">
        <v>1280</v>
      </c>
      <c r="C285" s="219">
        <v>300</v>
      </c>
      <c r="D285" s="219" t="s">
        <v>1342</v>
      </c>
      <c r="E285" s="219">
        <v>52.5</v>
      </c>
      <c r="F285" s="219">
        <v>15750</v>
      </c>
    </row>
    <row r="286" spans="1:6" x14ac:dyDescent="0.25">
      <c r="A286" s="219" t="s">
        <v>1205</v>
      </c>
      <c r="B286" s="219" t="s">
        <v>1206</v>
      </c>
      <c r="C286" s="219">
        <v>520</v>
      </c>
      <c r="D286" s="219" t="s">
        <v>1342</v>
      </c>
      <c r="E286" s="219">
        <v>6.25</v>
      </c>
      <c r="F286" s="219">
        <v>3250</v>
      </c>
    </row>
    <row r="287" spans="1:6" x14ac:dyDescent="0.25">
      <c r="A287" s="219" t="s">
        <v>1203</v>
      </c>
      <c r="B287" s="219" t="s">
        <v>1204</v>
      </c>
      <c r="C287" s="219">
        <v>2000</v>
      </c>
      <c r="D287" s="219" t="s">
        <v>1342</v>
      </c>
      <c r="E287" s="219">
        <v>10</v>
      </c>
      <c r="F287" s="219">
        <v>20000</v>
      </c>
    </row>
    <row r="288" spans="1:6" x14ac:dyDescent="0.25">
      <c r="A288" s="219" t="s">
        <v>1383</v>
      </c>
      <c r="B288" s="219" t="s">
        <v>1384</v>
      </c>
      <c r="C288" s="219">
        <v>300</v>
      </c>
      <c r="D288" s="219" t="s">
        <v>1342</v>
      </c>
      <c r="E288" s="219">
        <v>14.58</v>
      </c>
      <c r="F288" s="219">
        <v>4374</v>
      </c>
    </row>
    <row r="289" spans="1:6" x14ac:dyDescent="0.25">
      <c r="A289" s="219" t="s">
        <v>844</v>
      </c>
      <c r="B289" s="219" t="s">
        <v>474</v>
      </c>
      <c r="C289" s="219">
        <v>67.91</v>
      </c>
      <c r="D289" s="219" t="s">
        <v>1306</v>
      </c>
      <c r="E289" s="219">
        <v>629.08000000000004</v>
      </c>
      <c r="F289" s="219">
        <v>42720.822800000002</v>
      </c>
    </row>
    <row r="290" spans="1:6" x14ac:dyDescent="0.25">
      <c r="A290" s="219" t="s">
        <v>1221</v>
      </c>
      <c r="B290" s="219" t="s">
        <v>1222</v>
      </c>
      <c r="C290" s="219">
        <v>50</v>
      </c>
      <c r="D290" s="219" t="s">
        <v>1306</v>
      </c>
      <c r="E290" s="219">
        <v>530</v>
      </c>
      <c r="F290" s="219">
        <v>26500</v>
      </c>
    </row>
    <row r="291" spans="1:6" x14ac:dyDescent="0.25">
      <c r="A291" s="219" t="s">
        <v>974</v>
      </c>
      <c r="B291" s="219" t="s">
        <v>975</v>
      </c>
      <c r="C291" s="219">
        <v>19.8</v>
      </c>
      <c r="D291" s="219" t="s">
        <v>1358</v>
      </c>
      <c r="E291" s="219">
        <v>391.69</v>
      </c>
      <c r="F291" s="219">
        <v>7755.4620000000004</v>
      </c>
    </row>
    <row r="292" spans="1:6" x14ac:dyDescent="0.25">
      <c r="A292" s="219" t="s">
        <v>953</v>
      </c>
      <c r="B292" s="219" t="s">
        <v>954</v>
      </c>
      <c r="C292" s="219">
        <v>350.8</v>
      </c>
      <c r="D292" s="219" t="s">
        <v>1342</v>
      </c>
      <c r="E292" s="219">
        <v>5.8333000000000004</v>
      </c>
      <c r="F292" s="219">
        <v>2046.3216400000001</v>
      </c>
    </row>
    <row r="293" spans="1:6" x14ac:dyDescent="0.25">
      <c r="A293" s="219" t="s">
        <v>1385</v>
      </c>
      <c r="B293" s="219" t="s">
        <v>1386</v>
      </c>
      <c r="C293" s="219">
        <v>146.25</v>
      </c>
      <c r="D293" s="219" t="s">
        <v>1342</v>
      </c>
      <c r="E293" s="219">
        <v>7.92</v>
      </c>
      <c r="F293" s="219">
        <v>1158.3</v>
      </c>
    </row>
    <row r="294" spans="1:6" x14ac:dyDescent="0.25">
      <c r="A294" s="219" t="s">
        <v>1036</v>
      </c>
      <c r="B294" s="219" t="s">
        <v>721</v>
      </c>
      <c r="C294" s="219">
        <v>2.5</v>
      </c>
      <c r="D294" s="219" t="s">
        <v>1342</v>
      </c>
      <c r="E294" s="219">
        <v>4.17</v>
      </c>
      <c r="F294" s="219">
        <v>10.425000000000001</v>
      </c>
    </row>
    <row r="295" spans="1:6" x14ac:dyDescent="0.25">
      <c r="A295" s="219" t="s">
        <v>990</v>
      </c>
      <c r="B295" s="219" t="s">
        <v>678</v>
      </c>
      <c r="C295" s="219">
        <v>200.5</v>
      </c>
      <c r="D295" s="219" t="s">
        <v>1342</v>
      </c>
      <c r="E295" s="219">
        <v>16.416699999999999</v>
      </c>
      <c r="F295" s="219">
        <v>3291.5483499999996</v>
      </c>
    </row>
    <row r="296" spans="1:6" x14ac:dyDescent="0.25">
      <c r="A296" s="219" t="s">
        <v>1144</v>
      </c>
      <c r="B296" s="219" t="s">
        <v>1145</v>
      </c>
      <c r="C296" s="219">
        <v>73</v>
      </c>
      <c r="D296" s="219" t="s">
        <v>1342</v>
      </c>
      <c r="E296" s="219">
        <v>9</v>
      </c>
      <c r="F296" s="219">
        <v>657</v>
      </c>
    </row>
    <row r="297" spans="1:6" x14ac:dyDescent="0.25">
      <c r="A297" s="219" t="s">
        <v>1387</v>
      </c>
      <c r="B297" s="219" t="s">
        <v>1388</v>
      </c>
      <c r="C297" s="219">
        <v>100</v>
      </c>
      <c r="D297" s="219" t="s">
        <v>1342</v>
      </c>
      <c r="E297" s="219">
        <v>10.83</v>
      </c>
      <c r="F297" s="219">
        <v>1083</v>
      </c>
    </row>
    <row r="298" spans="1:6" x14ac:dyDescent="0.25">
      <c r="A298" s="219" t="s">
        <v>1389</v>
      </c>
      <c r="B298" s="219" t="s">
        <v>1390</v>
      </c>
      <c r="C298" s="219">
        <v>3000</v>
      </c>
      <c r="D298" s="219" t="s">
        <v>1342</v>
      </c>
      <c r="E298" s="219">
        <v>11.166700000000001</v>
      </c>
      <c r="F298" s="219">
        <v>33500.1</v>
      </c>
    </row>
    <row r="299" spans="1:6" x14ac:dyDescent="0.25">
      <c r="A299" s="219" t="s">
        <v>1182</v>
      </c>
      <c r="B299" s="219" t="s">
        <v>1183</v>
      </c>
      <c r="C299" s="219">
        <v>10</v>
      </c>
      <c r="D299" s="219" t="s">
        <v>1342</v>
      </c>
      <c r="E299" s="219">
        <v>10.333299999999999</v>
      </c>
      <c r="F299" s="219">
        <v>103.333</v>
      </c>
    </row>
    <row r="300" spans="1:6" x14ac:dyDescent="0.25">
      <c r="A300" s="219" t="s">
        <v>1391</v>
      </c>
      <c r="B300" s="219" t="s">
        <v>1392</v>
      </c>
      <c r="C300" s="219">
        <v>700</v>
      </c>
      <c r="D300" s="219" t="s">
        <v>1342</v>
      </c>
      <c r="E300" s="219">
        <v>9.1999999999999993</v>
      </c>
      <c r="F300" s="219">
        <v>6439.9999999999991</v>
      </c>
    </row>
    <row r="301" spans="1:6" x14ac:dyDescent="0.25">
      <c r="A301" s="219" t="s">
        <v>1136</v>
      </c>
      <c r="B301" s="219" t="s">
        <v>1137</v>
      </c>
      <c r="C301" s="219">
        <v>200</v>
      </c>
      <c r="D301" s="219" t="s">
        <v>1342</v>
      </c>
      <c r="E301" s="219">
        <v>12.77</v>
      </c>
      <c r="F301" s="219">
        <v>2554</v>
      </c>
    </row>
    <row r="302" spans="1:6" x14ac:dyDescent="0.25">
      <c r="A302" s="219" t="s">
        <v>1041</v>
      </c>
      <c r="B302" s="219" t="s">
        <v>726</v>
      </c>
      <c r="C302" s="219">
        <v>10</v>
      </c>
      <c r="D302" s="219" t="s">
        <v>1342</v>
      </c>
      <c r="E302" s="219">
        <v>42.5</v>
      </c>
      <c r="F302" s="219">
        <v>425</v>
      </c>
    </row>
    <row r="303" spans="1:6" x14ac:dyDescent="0.25">
      <c r="A303" s="219" t="s">
        <v>1042</v>
      </c>
      <c r="B303" s="219" t="s">
        <v>727</v>
      </c>
      <c r="C303" s="219">
        <v>2.5</v>
      </c>
      <c r="D303" s="219" t="s">
        <v>1342</v>
      </c>
      <c r="E303" s="219">
        <v>60</v>
      </c>
      <c r="F303" s="219">
        <v>150</v>
      </c>
    </row>
    <row r="304" spans="1:6" x14ac:dyDescent="0.25">
      <c r="A304" s="219" t="s">
        <v>828</v>
      </c>
      <c r="B304" s="219" t="s">
        <v>567</v>
      </c>
      <c r="C304" s="219">
        <v>3.7210000000000001</v>
      </c>
      <c r="D304" s="219" t="s">
        <v>1342</v>
      </c>
      <c r="E304" s="219">
        <v>100</v>
      </c>
      <c r="F304" s="219">
        <v>372.1</v>
      </c>
    </row>
    <row r="305" spans="1:6" x14ac:dyDescent="0.25">
      <c r="A305" s="219" t="s">
        <v>1393</v>
      </c>
      <c r="B305" s="219" t="s">
        <v>1394</v>
      </c>
      <c r="C305" s="219">
        <v>42.179000000000002</v>
      </c>
      <c r="D305" s="219" t="s">
        <v>1342</v>
      </c>
      <c r="E305" s="219">
        <v>51.666699999999999</v>
      </c>
      <c r="F305" s="219">
        <v>2179.2497392999999</v>
      </c>
    </row>
    <row r="306" spans="1:6" x14ac:dyDescent="0.25">
      <c r="A306" s="219" t="s">
        <v>1125</v>
      </c>
      <c r="B306" s="219" t="s">
        <v>791</v>
      </c>
      <c r="C306" s="219">
        <v>65</v>
      </c>
      <c r="D306" s="219" t="s">
        <v>1342</v>
      </c>
      <c r="E306" s="219">
        <v>75</v>
      </c>
      <c r="F306" s="219">
        <v>4875</v>
      </c>
    </row>
    <row r="307" spans="1:6" x14ac:dyDescent="0.25">
      <c r="A307" s="219" t="s">
        <v>848</v>
      </c>
      <c r="B307" s="219" t="s">
        <v>849</v>
      </c>
      <c r="C307" s="219">
        <v>0.1</v>
      </c>
      <c r="D307" s="219" t="s">
        <v>1358</v>
      </c>
      <c r="E307" s="219">
        <v>1875.46</v>
      </c>
      <c r="F307" s="219">
        <v>187.54600000000002</v>
      </c>
    </row>
    <row r="308" spans="1:6" x14ac:dyDescent="0.25">
      <c r="A308" s="219" t="s">
        <v>939</v>
      </c>
      <c r="B308" s="219" t="s">
        <v>636</v>
      </c>
      <c r="C308" s="219">
        <v>30</v>
      </c>
      <c r="D308" s="219" t="s">
        <v>1306</v>
      </c>
      <c r="E308" s="219">
        <v>27.2</v>
      </c>
      <c r="F308" s="219">
        <v>816</v>
      </c>
    </row>
    <row r="309" spans="1:6" x14ac:dyDescent="0.25">
      <c r="A309" s="219" t="s">
        <v>1024</v>
      </c>
      <c r="B309" s="219" t="s">
        <v>712</v>
      </c>
      <c r="C309" s="219">
        <v>100</v>
      </c>
      <c r="D309" s="219" t="s">
        <v>1342</v>
      </c>
      <c r="E309" s="219">
        <v>4.5</v>
      </c>
      <c r="F309" s="219">
        <v>450</v>
      </c>
    </row>
    <row r="310" spans="1:6" x14ac:dyDescent="0.25">
      <c r="A310" s="219" t="s">
        <v>1281</v>
      </c>
      <c r="B310" s="219" t="s">
        <v>1395</v>
      </c>
      <c r="C310" s="219">
        <v>200</v>
      </c>
      <c r="D310" s="219" t="s">
        <v>1342</v>
      </c>
      <c r="E310" s="219">
        <v>11.5</v>
      </c>
      <c r="F310" s="219">
        <v>2300</v>
      </c>
    </row>
    <row r="311" spans="1:6" x14ac:dyDescent="0.25">
      <c r="A311" s="219" t="s">
        <v>1044</v>
      </c>
      <c r="B311" s="219" t="s">
        <v>729</v>
      </c>
      <c r="C311" s="219">
        <v>300</v>
      </c>
      <c r="D311" s="219" t="s">
        <v>1342</v>
      </c>
      <c r="E311" s="219">
        <v>6.5833000000000004</v>
      </c>
      <c r="F311" s="219">
        <v>1974.99</v>
      </c>
    </row>
    <row r="312" spans="1:6" x14ac:dyDescent="0.25">
      <c r="A312" s="219" t="s">
        <v>920</v>
      </c>
      <c r="B312" s="219" t="s">
        <v>921</v>
      </c>
      <c r="C312" s="219">
        <v>800</v>
      </c>
      <c r="D312" s="219" t="s">
        <v>1342</v>
      </c>
      <c r="E312" s="219">
        <v>9.1667000000000005</v>
      </c>
      <c r="F312" s="219">
        <v>7333.3600000000006</v>
      </c>
    </row>
    <row r="313" spans="1:6" x14ac:dyDescent="0.25">
      <c r="A313" s="219" t="s">
        <v>811</v>
      </c>
      <c r="B313" s="219" t="s">
        <v>551</v>
      </c>
      <c r="C313" s="219">
        <v>94.176000000000002</v>
      </c>
      <c r="D313" s="219" t="s">
        <v>1342</v>
      </c>
      <c r="E313" s="219">
        <v>191.667</v>
      </c>
      <c r="F313" s="219">
        <v>18050.431392000002</v>
      </c>
    </row>
    <row r="314" spans="1:6" x14ac:dyDescent="0.25">
      <c r="A314" s="219" t="s">
        <v>955</v>
      </c>
      <c r="B314" s="219" t="s">
        <v>649</v>
      </c>
      <c r="C314" s="219">
        <v>22.472000000000001</v>
      </c>
      <c r="D314" s="219" t="s">
        <v>1342</v>
      </c>
      <c r="E314" s="219">
        <v>191.667</v>
      </c>
      <c r="F314" s="219">
        <v>4307.1408240000001</v>
      </c>
    </row>
    <row r="315" spans="1:6" x14ac:dyDescent="0.25">
      <c r="A315" s="219" t="s">
        <v>1231</v>
      </c>
      <c r="B315" s="219" t="s">
        <v>1232</v>
      </c>
      <c r="C315" s="219">
        <v>3</v>
      </c>
      <c r="D315" s="219" t="s">
        <v>1342</v>
      </c>
      <c r="E315" s="219">
        <v>83.332999999999998</v>
      </c>
      <c r="F315" s="219">
        <v>249.999</v>
      </c>
    </row>
    <row r="316" spans="1:6" x14ac:dyDescent="0.25">
      <c r="A316" s="219" t="s">
        <v>1094</v>
      </c>
      <c r="B316" s="219" t="s">
        <v>762</v>
      </c>
      <c r="C316" s="219">
        <v>1</v>
      </c>
      <c r="D316" s="219" t="s">
        <v>1342</v>
      </c>
      <c r="E316" s="219">
        <v>162.5</v>
      </c>
      <c r="F316" s="219">
        <v>162.5</v>
      </c>
    </row>
    <row r="317" spans="1:6" x14ac:dyDescent="0.25">
      <c r="A317" s="219" t="s">
        <v>1092</v>
      </c>
      <c r="B317" s="219" t="s">
        <v>760</v>
      </c>
      <c r="C317" s="219">
        <v>56</v>
      </c>
      <c r="D317" s="219" t="s">
        <v>1342</v>
      </c>
      <c r="E317" s="219">
        <v>91.667000000000002</v>
      </c>
      <c r="F317" s="219">
        <v>5133.3519999999999</v>
      </c>
    </row>
    <row r="318" spans="1:6" x14ac:dyDescent="0.25">
      <c r="A318" s="219" t="s">
        <v>1045</v>
      </c>
      <c r="B318" s="219" t="s">
        <v>730</v>
      </c>
      <c r="C318" s="219">
        <v>90</v>
      </c>
      <c r="D318" s="219" t="s">
        <v>1342</v>
      </c>
      <c r="E318" s="219">
        <v>115</v>
      </c>
      <c r="F318" s="219">
        <v>10350</v>
      </c>
    </row>
    <row r="319" spans="1:6" x14ac:dyDescent="0.25">
      <c r="A319" s="219" t="s">
        <v>1396</v>
      </c>
      <c r="B319" s="219" t="s">
        <v>1397</v>
      </c>
      <c r="C319" s="219">
        <v>15</v>
      </c>
      <c r="D319" s="219" t="s">
        <v>1342</v>
      </c>
      <c r="E319" s="219">
        <v>72.5</v>
      </c>
      <c r="F319" s="219">
        <v>1087.5</v>
      </c>
    </row>
    <row r="320" spans="1:6" x14ac:dyDescent="0.25">
      <c r="A320" s="219" t="s">
        <v>854</v>
      </c>
      <c r="B320" s="219" t="s">
        <v>502</v>
      </c>
      <c r="C320" s="219">
        <v>30</v>
      </c>
      <c r="D320" s="219" t="s">
        <v>1305</v>
      </c>
      <c r="E320" s="219">
        <v>90</v>
      </c>
      <c r="F320" s="219">
        <v>2700</v>
      </c>
    </row>
    <row r="321" spans="1:6" x14ac:dyDescent="0.25">
      <c r="A321" s="219" t="s">
        <v>853</v>
      </c>
      <c r="B321" s="219" t="s">
        <v>501</v>
      </c>
      <c r="C321" s="219">
        <v>50</v>
      </c>
      <c r="D321" s="219" t="s">
        <v>1305</v>
      </c>
      <c r="E321" s="219">
        <v>50</v>
      </c>
      <c r="F321" s="219">
        <v>2500</v>
      </c>
    </row>
    <row r="322" spans="1:6" x14ac:dyDescent="0.25">
      <c r="A322" s="219" t="s">
        <v>1398</v>
      </c>
      <c r="B322" s="219" t="s">
        <v>1399</v>
      </c>
      <c r="C322" s="219">
        <v>232.5</v>
      </c>
      <c r="D322" s="219" t="s">
        <v>1342</v>
      </c>
      <c r="E322" s="219">
        <v>23.5</v>
      </c>
      <c r="F322" s="219">
        <v>5463.75</v>
      </c>
    </row>
    <row r="323" spans="1:6" x14ac:dyDescent="0.25">
      <c r="A323" s="219" t="s">
        <v>994</v>
      </c>
      <c r="B323" s="219" t="s">
        <v>682</v>
      </c>
      <c r="C323" s="219">
        <v>5</v>
      </c>
      <c r="D323" s="219" t="s">
        <v>1342</v>
      </c>
      <c r="E323" s="219">
        <v>71.67</v>
      </c>
      <c r="F323" s="219">
        <v>358.35</v>
      </c>
    </row>
    <row r="324" spans="1:6" x14ac:dyDescent="0.25">
      <c r="A324" s="219" t="s">
        <v>993</v>
      </c>
      <c r="B324" s="219" t="s">
        <v>681</v>
      </c>
      <c r="C324" s="219">
        <v>20</v>
      </c>
      <c r="D324" s="219" t="s">
        <v>1342</v>
      </c>
      <c r="E324" s="219">
        <v>29.17</v>
      </c>
      <c r="F324" s="219">
        <v>583.40000000000009</v>
      </c>
    </row>
    <row r="325" spans="1:6" x14ac:dyDescent="0.25">
      <c r="A325" s="219" t="s">
        <v>870</v>
      </c>
      <c r="B325" s="219" t="s">
        <v>593</v>
      </c>
      <c r="C325" s="219">
        <v>9</v>
      </c>
      <c r="D325" s="219" t="s">
        <v>1342</v>
      </c>
      <c r="E325" s="219">
        <v>111.55</v>
      </c>
      <c r="F325" s="219">
        <v>1003.9499999999999</v>
      </c>
    </row>
    <row r="326" spans="1:6" x14ac:dyDescent="0.25">
      <c r="A326" s="219" t="s">
        <v>1038</v>
      </c>
      <c r="B326" s="219" t="s">
        <v>723</v>
      </c>
      <c r="C326" s="219">
        <v>10</v>
      </c>
      <c r="D326" s="219" t="s">
        <v>1342</v>
      </c>
      <c r="E326" s="219">
        <v>4.67</v>
      </c>
      <c r="F326" s="219">
        <v>46.7</v>
      </c>
    </row>
    <row r="327" spans="1:6" x14ac:dyDescent="0.25">
      <c r="A327" s="219" t="s">
        <v>946</v>
      </c>
      <c r="B327" s="219" t="s">
        <v>642</v>
      </c>
      <c r="C327" s="219">
        <v>10</v>
      </c>
      <c r="D327" s="219" t="s">
        <v>1305</v>
      </c>
      <c r="E327" s="219">
        <v>221.51</v>
      </c>
      <c r="F327" s="219">
        <v>2215.1</v>
      </c>
    </row>
    <row r="328" spans="1:6" x14ac:dyDescent="0.25">
      <c r="A328" s="219" t="s">
        <v>1400</v>
      </c>
      <c r="B328" s="219" t="s">
        <v>1401</v>
      </c>
      <c r="C328" s="219">
        <v>22.7</v>
      </c>
      <c r="D328" s="219" t="s">
        <v>1320</v>
      </c>
      <c r="E328" s="219">
        <v>455</v>
      </c>
      <c r="F328" s="219">
        <v>10328.5</v>
      </c>
    </row>
    <row r="329" spans="1:6" x14ac:dyDescent="0.25">
      <c r="A329" s="219" t="s">
        <v>861</v>
      </c>
      <c r="B329" s="219" t="s">
        <v>503</v>
      </c>
      <c r="C329" s="219">
        <v>80</v>
      </c>
      <c r="D329" s="219" t="s">
        <v>1306</v>
      </c>
      <c r="E329" s="219">
        <v>258.33</v>
      </c>
      <c r="F329" s="219">
        <v>20666.399999999998</v>
      </c>
    </row>
    <row r="330" spans="1:6" x14ac:dyDescent="0.25">
      <c r="A330" s="219" t="s">
        <v>1129</v>
      </c>
      <c r="B330" s="219" t="s">
        <v>795</v>
      </c>
      <c r="C330" s="219">
        <v>0.2</v>
      </c>
      <c r="D330" s="219" t="s">
        <v>1305</v>
      </c>
      <c r="E330" s="219">
        <v>5500</v>
      </c>
      <c r="F330" s="219">
        <v>1100</v>
      </c>
    </row>
    <row r="331" spans="1:6" x14ac:dyDescent="0.25">
      <c r="A331" s="219" t="s">
        <v>1263</v>
      </c>
      <c r="B331" s="219" t="s">
        <v>1264</v>
      </c>
      <c r="C331" s="219">
        <v>1</v>
      </c>
      <c r="D331" s="219" t="s">
        <v>1305</v>
      </c>
      <c r="E331" s="219">
        <v>375</v>
      </c>
      <c r="F331" s="219">
        <v>375</v>
      </c>
    </row>
    <row r="332" spans="1:6" x14ac:dyDescent="0.25">
      <c r="A332" s="219" t="s">
        <v>1209</v>
      </c>
      <c r="B332" s="219" t="s">
        <v>1210</v>
      </c>
      <c r="C332" s="219">
        <v>11</v>
      </c>
      <c r="D332" s="219" t="s">
        <v>1305</v>
      </c>
      <c r="E332" s="219">
        <v>145.41999999999999</v>
      </c>
      <c r="F332" s="219">
        <v>1599.62</v>
      </c>
    </row>
    <row r="333" spans="1:6" x14ac:dyDescent="0.25">
      <c r="A333" s="219" t="s">
        <v>1269</v>
      </c>
      <c r="B333" s="219" t="s">
        <v>1270</v>
      </c>
      <c r="C333" s="219">
        <v>34.08</v>
      </c>
      <c r="D333" s="219" t="s">
        <v>1305</v>
      </c>
      <c r="E333" s="219">
        <v>41.25</v>
      </c>
      <c r="F333" s="219">
        <v>1405.8</v>
      </c>
    </row>
    <row r="334" spans="1:6" x14ac:dyDescent="0.25">
      <c r="A334" s="219" t="s">
        <v>1114</v>
      </c>
      <c r="B334" s="219" t="s">
        <v>780</v>
      </c>
      <c r="C334" s="219">
        <v>50</v>
      </c>
      <c r="D334" s="219" t="s">
        <v>1305</v>
      </c>
      <c r="E334" s="219">
        <v>54.908999999999999</v>
      </c>
      <c r="F334" s="219">
        <v>2745.45</v>
      </c>
    </row>
    <row r="335" spans="1:6" x14ac:dyDescent="0.25">
      <c r="A335" s="219" t="s">
        <v>1113</v>
      </c>
      <c r="B335" s="219" t="s">
        <v>779</v>
      </c>
      <c r="C335" s="219">
        <v>100</v>
      </c>
      <c r="D335" s="219" t="s">
        <v>1305</v>
      </c>
      <c r="E335" s="219">
        <v>11.526999999999999</v>
      </c>
      <c r="F335" s="219">
        <v>1152.6999999999998</v>
      </c>
    </row>
    <row r="336" spans="1:6" x14ac:dyDescent="0.25">
      <c r="A336" s="219" t="s">
        <v>1112</v>
      </c>
      <c r="B336" s="219" t="s">
        <v>778</v>
      </c>
      <c r="C336" s="219">
        <v>50</v>
      </c>
      <c r="D336" s="219" t="s">
        <v>1305</v>
      </c>
      <c r="E336" s="219">
        <v>11.526999999999999</v>
      </c>
      <c r="F336" s="219">
        <v>576.34999999999991</v>
      </c>
    </row>
    <row r="337" spans="1:6" x14ac:dyDescent="0.25">
      <c r="A337" s="219" t="s">
        <v>1211</v>
      </c>
      <c r="B337" s="219" t="s">
        <v>1212</v>
      </c>
      <c r="C337" s="219">
        <v>20</v>
      </c>
      <c r="D337" s="219" t="s">
        <v>1305</v>
      </c>
      <c r="E337" s="219">
        <v>166.67</v>
      </c>
      <c r="F337" s="219">
        <v>3333.3999999999996</v>
      </c>
    </row>
    <row r="338" spans="1:6" x14ac:dyDescent="0.25">
      <c r="A338" s="219" t="s">
        <v>1140</v>
      </c>
      <c r="B338" s="219" t="s">
        <v>1141</v>
      </c>
      <c r="C338" s="219">
        <v>17</v>
      </c>
      <c r="D338" s="219" t="s">
        <v>1305</v>
      </c>
      <c r="E338" s="219">
        <v>210</v>
      </c>
      <c r="F338" s="219">
        <v>3570</v>
      </c>
    </row>
    <row r="339" spans="1:6" x14ac:dyDescent="0.25">
      <c r="A339" s="219" t="s">
        <v>1005</v>
      </c>
      <c r="B339" s="219" t="s">
        <v>693</v>
      </c>
      <c r="C339" s="219">
        <v>5</v>
      </c>
      <c r="D339" s="219" t="s">
        <v>1305</v>
      </c>
      <c r="E339" s="219">
        <v>25</v>
      </c>
      <c r="F339" s="219">
        <v>125</v>
      </c>
    </row>
    <row r="340" spans="1:6" x14ac:dyDescent="0.25">
      <c r="A340" s="219" t="s">
        <v>1006</v>
      </c>
      <c r="B340" s="219" t="s">
        <v>694</v>
      </c>
      <c r="C340" s="219">
        <v>5</v>
      </c>
      <c r="D340" s="219" t="s">
        <v>1305</v>
      </c>
      <c r="E340" s="219">
        <v>25</v>
      </c>
      <c r="F340" s="219">
        <v>125</v>
      </c>
    </row>
    <row r="341" spans="1:6" x14ac:dyDescent="0.25">
      <c r="A341" s="219" t="s">
        <v>1007</v>
      </c>
      <c r="B341" s="219" t="s">
        <v>695</v>
      </c>
      <c r="C341" s="219">
        <v>5</v>
      </c>
      <c r="D341" s="219" t="s">
        <v>1305</v>
      </c>
      <c r="E341" s="219">
        <v>25</v>
      </c>
      <c r="F341" s="219">
        <v>125</v>
      </c>
    </row>
    <row r="342" spans="1:6" x14ac:dyDescent="0.25">
      <c r="A342" s="219" t="s">
        <v>1004</v>
      </c>
      <c r="B342" s="219" t="s">
        <v>692</v>
      </c>
      <c r="C342" s="219">
        <v>10</v>
      </c>
      <c r="D342" s="219" t="s">
        <v>1305</v>
      </c>
      <c r="E342" s="219">
        <v>25</v>
      </c>
      <c r="F342" s="219">
        <v>250</v>
      </c>
    </row>
    <row r="343" spans="1:6" x14ac:dyDescent="0.25">
      <c r="A343" s="219" t="s">
        <v>1008</v>
      </c>
      <c r="B343" s="219" t="s">
        <v>696</v>
      </c>
      <c r="C343" s="219">
        <v>5</v>
      </c>
      <c r="D343" s="219" t="s">
        <v>1305</v>
      </c>
      <c r="E343" s="219">
        <v>54</v>
      </c>
      <c r="F343" s="219">
        <v>270</v>
      </c>
    </row>
    <row r="344" spans="1:6" x14ac:dyDescent="0.25">
      <c r="A344" s="219" t="s">
        <v>1010</v>
      </c>
      <c r="B344" s="219" t="s">
        <v>698</v>
      </c>
      <c r="C344" s="219">
        <v>5</v>
      </c>
      <c r="D344" s="219" t="s">
        <v>1305</v>
      </c>
      <c r="E344" s="219">
        <v>165</v>
      </c>
      <c r="F344" s="219">
        <v>825</v>
      </c>
    </row>
    <row r="345" spans="1:6" x14ac:dyDescent="0.25">
      <c r="A345" s="219" t="s">
        <v>1009</v>
      </c>
      <c r="B345" s="219" t="s">
        <v>697</v>
      </c>
      <c r="C345" s="219">
        <v>5</v>
      </c>
      <c r="D345" s="219" t="s">
        <v>1305</v>
      </c>
      <c r="E345" s="219">
        <v>15.68</v>
      </c>
      <c r="F345" s="219">
        <v>78.400000000000006</v>
      </c>
    </row>
    <row r="346" spans="1:6" x14ac:dyDescent="0.25">
      <c r="A346" s="219" t="s">
        <v>1402</v>
      </c>
      <c r="B346" s="219" t="s">
        <v>1403</v>
      </c>
      <c r="C346" s="219">
        <v>7</v>
      </c>
      <c r="D346" s="219" t="s">
        <v>1305</v>
      </c>
      <c r="E346" s="219">
        <v>333.33</v>
      </c>
      <c r="F346" s="219">
        <v>2333.31</v>
      </c>
    </row>
    <row r="347" spans="1:6" x14ac:dyDescent="0.25">
      <c r="A347" s="219" t="s">
        <v>895</v>
      </c>
      <c r="B347" s="219" t="s">
        <v>484</v>
      </c>
      <c r="C347" s="219">
        <v>0.25</v>
      </c>
      <c r="D347" s="219" t="s">
        <v>1305</v>
      </c>
      <c r="E347" s="219">
        <v>12685</v>
      </c>
      <c r="F347" s="219">
        <v>3171.25</v>
      </c>
    </row>
    <row r="348" spans="1:6" x14ac:dyDescent="0.25">
      <c r="A348" s="219" t="s">
        <v>1123</v>
      </c>
      <c r="B348" s="219" t="s">
        <v>789</v>
      </c>
      <c r="C348" s="219">
        <v>20</v>
      </c>
      <c r="D348" s="219" t="s">
        <v>1306</v>
      </c>
      <c r="E348" s="219">
        <v>160</v>
      </c>
      <c r="F348" s="219">
        <v>3200</v>
      </c>
    </row>
    <row r="349" spans="1:6" x14ac:dyDescent="0.25">
      <c r="A349" s="219" t="s">
        <v>945</v>
      </c>
      <c r="B349" s="219" t="s">
        <v>641</v>
      </c>
      <c r="C349" s="219">
        <v>5</v>
      </c>
      <c r="D349" s="219" t="s">
        <v>1305</v>
      </c>
      <c r="E349" s="219">
        <v>1702</v>
      </c>
      <c r="F349" s="219">
        <v>8510</v>
      </c>
    </row>
    <row r="350" spans="1:6" x14ac:dyDescent="0.25">
      <c r="A350" s="219" t="s">
        <v>915</v>
      </c>
      <c r="B350" s="219" t="s">
        <v>618</v>
      </c>
      <c r="C350" s="219">
        <v>0.04</v>
      </c>
      <c r="D350" s="219" t="s">
        <v>1404</v>
      </c>
      <c r="E350" s="219">
        <v>90011.25</v>
      </c>
      <c r="F350" s="219">
        <v>3600.4500000000003</v>
      </c>
    </row>
    <row r="351" spans="1:6" x14ac:dyDescent="0.25">
      <c r="A351" s="219" t="s">
        <v>1027</v>
      </c>
      <c r="B351" s="219" t="s">
        <v>713</v>
      </c>
      <c r="C351" s="219">
        <v>2</v>
      </c>
      <c r="D351" s="219" t="s">
        <v>1305</v>
      </c>
      <c r="E351" s="219">
        <v>180</v>
      </c>
      <c r="F351" s="219">
        <v>360</v>
      </c>
    </row>
    <row r="352" spans="1:6" x14ac:dyDescent="0.25">
      <c r="A352" s="219" t="s">
        <v>1028</v>
      </c>
      <c r="B352" s="219" t="s">
        <v>714</v>
      </c>
      <c r="C352" s="219">
        <v>1</v>
      </c>
      <c r="D352" s="219" t="s">
        <v>1305</v>
      </c>
      <c r="E352" s="219">
        <v>180</v>
      </c>
      <c r="F352" s="219">
        <v>180</v>
      </c>
    </row>
    <row r="353" spans="1:6" x14ac:dyDescent="0.25">
      <c r="A353" s="219" t="s">
        <v>1030</v>
      </c>
      <c r="B353" s="219" t="s">
        <v>715</v>
      </c>
      <c r="C353" s="219">
        <v>2</v>
      </c>
      <c r="D353" s="219" t="s">
        <v>1305</v>
      </c>
      <c r="E353" s="219">
        <v>240</v>
      </c>
      <c r="F353" s="219">
        <v>480</v>
      </c>
    </row>
    <row r="354" spans="1:6" x14ac:dyDescent="0.25">
      <c r="A354" s="219" t="s">
        <v>1029</v>
      </c>
      <c r="B354" s="219" t="s">
        <v>715</v>
      </c>
      <c r="C354" s="219">
        <v>2</v>
      </c>
      <c r="D354" s="219" t="s">
        <v>1305</v>
      </c>
      <c r="E354" s="219">
        <v>240</v>
      </c>
      <c r="F354" s="219">
        <v>480</v>
      </c>
    </row>
    <row r="355" spans="1:6" x14ac:dyDescent="0.25">
      <c r="A355" s="219" t="s">
        <v>902</v>
      </c>
      <c r="B355" s="219" t="s">
        <v>609</v>
      </c>
      <c r="C355" s="219">
        <v>12</v>
      </c>
      <c r="D355" s="219" t="s">
        <v>1305</v>
      </c>
      <c r="E355" s="219">
        <v>195.56</v>
      </c>
      <c r="F355" s="219">
        <v>2346.7200000000003</v>
      </c>
    </row>
    <row r="356" spans="1:6" x14ac:dyDescent="0.25">
      <c r="A356" s="219" t="s">
        <v>906</v>
      </c>
      <c r="B356" s="219" t="s">
        <v>611</v>
      </c>
      <c r="C356" s="219">
        <v>0.37</v>
      </c>
      <c r="D356" s="219" t="s">
        <v>1306</v>
      </c>
      <c r="E356" s="219">
        <v>7511.46</v>
      </c>
      <c r="F356" s="219">
        <v>2779.2402000000002</v>
      </c>
    </row>
    <row r="357" spans="1:6" x14ac:dyDescent="0.25">
      <c r="A357" s="219" t="s">
        <v>1405</v>
      </c>
      <c r="B357" s="219" t="s">
        <v>1406</v>
      </c>
      <c r="C357" s="219">
        <v>0.9</v>
      </c>
      <c r="D357" s="219" t="s">
        <v>1305</v>
      </c>
      <c r="E357" s="219">
        <v>249.78</v>
      </c>
      <c r="F357" s="219">
        <v>224.80199999999999</v>
      </c>
    </row>
    <row r="358" spans="1:6" x14ac:dyDescent="0.25">
      <c r="A358" s="219" t="s">
        <v>919</v>
      </c>
      <c r="B358" s="219" t="s">
        <v>622</v>
      </c>
      <c r="C358" s="219">
        <v>0.05</v>
      </c>
      <c r="D358" s="219" t="s">
        <v>1305</v>
      </c>
      <c r="E358" s="219">
        <v>13333</v>
      </c>
      <c r="F358" s="219">
        <v>666.65000000000009</v>
      </c>
    </row>
    <row r="359" spans="1:6" x14ac:dyDescent="0.25">
      <c r="A359" s="219" t="s">
        <v>1407</v>
      </c>
      <c r="B359" s="219" t="s">
        <v>1408</v>
      </c>
      <c r="C359" s="219">
        <v>0.52600000000000002</v>
      </c>
      <c r="D359" s="219" t="s">
        <v>1306</v>
      </c>
      <c r="E359" s="219">
        <v>5165</v>
      </c>
      <c r="F359" s="219">
        <v>2716.79</v>
      </c>
    </row>
    <row r="360" spans="1:6" x14ac:dyDescent="0.25">
      <c r="A360" s="219" t="s">
        <v>818</v>
      </c>
      <c r="B360" s="219" t="s">
        <v>558</v>
      </c>
      <c r="C360" s="219">
        <v>5.0999999999999997E-2</v>
      </c>
      <c r="D360" s="219" t="s">
        <v>1306</v>
      </c>
      <c r="E360" s="219">
        <v>4580</v>
      </c>
      <c r="F360" s="219">
        <v>233.57999999999998</v>
      </c>
    </row>
    <row r="361" spans="1:6" x14ac:dyDescent="0.25">
      <c r="A361" s="219" t="s">
        <v>816</v>
      </c>
      <c r="B361" s="219" t="s">
        <v>556</v>
      </c>
      <c r="C361" s="219">
        <v>2.5</v>
      </c>
      <c r="D361" s="219" t="s">
        <v>1306</v>
      </c>
      <c r="E361" s="219">
        <v>1720</v>
      </c>
      <c r="F361" s="219">
        <v>4300</v>
      </c>
    </row>
    <row r="362" spans="1:6" x14ac:dyDescent="0.25">
      <c r="A362" s="219" t="s">
        <v>817</v>
      </c>
      <c r="B362" s="219" t="s">
        <v>557</v>
      </c>
      <c r="C362" s="219">
        <v>0.15</v>
      </c>
      <c r="D362" s="219" t="s">
        <v>1306</v>
      </c>
      <c r="E362" s="219">
        <v>3335</v>
      </c>
      <c r="F362" s="219">
        <v>500.25</v>
      </c>
    </row>
    <row r="363" spans="1:6" x14ac:dyDescent="0.25">
      <c r="A363" s="219" t="s">
        <v>1188</v>
      </c>
      <c r="B363" s="219" t="s">
        <v>1189</v>
      </c>
      <c r="C363" s="219">
        <v>2.86</v>
      </c>
      <c r="D363" s="219" t="s">
        <v>1306</v>
      </c>
      <c r="E363" s="219">
        <v>4335</v>
      </c>
      <c r="F363" s="219">
        <v>12398.1</v>
      </c>
    </row>
    <row r="364" spans="1:6" x14ac:dyDescent="0.25">
      <c r="A364" s="219" t="s">
        <v>1142</v>
      </c>
      <c r="B364" s="219" t="s">
        <v>1143</v>
      </c>
      <c r="C364" s="219">
        <v>0.46</v>
      </c>
      <c r="D364" s="219" t="s">
        <v>1306</v>
      </c>
      <c r="E364" s="219">
        <v>2800</v>
      </c>
      <c r="F364" s="219">
        <v>1288</v>
      </c>
    </row>
    <row r="365" spans="1:6" x14ac:dyDescent="0.25">
      <c r="A365" s="219" t="s">
        <v>1021</v>
      </c>
      <c r="B365" s="219" t="s">
        <v>709</v>
      </c>
      <c r="C365" s="219">
        <v>0.01</v>
      </c>
      <c r="D365" s="219" t="s">
        <v>1306</v>
      </c>
      <c r="E365" s="219">
        <v>2500</v>
      </c>
      <c r="F365" s="219">
        <v>25</v>
      </c>
    </row>
    <row r="366" spans="1:6" x14ac:dyDescent="0.25">
      <c r="A366" s="219" t="s">
        <v>890</v>
      </c>
      <c r="B366" s="219" t="s">
        <v>606</v>
      </c>
      <c r="C366" s="219">
        <v>1.18</v>
      </c>
      <c r="D366" s="219" t="s">
        <v>1306</v>
      </c>
      <c r="E366" s="219">
        <v>2291.6799999999998</v>
      </c>
      <c r="F366" s="219">
        <v>2704.1823999999997</v>
      </c>
    </row>
    <row r="367" spans="1:6" x14ac:dyDescent="0.25">
      <c r="A367" s="219" t="s">
        <v>1409</v>
      </c>
      <c r="B367" s="219" t="s">
        <v>1410</v>
      </c>
      <c r="C367" s="219">
        <v>3</v>
      </c>
      <c r="D367" s="219" t="s">
        <v>1305</v>
      </c>
      <c r="E367" s="219">
        <v>2166.67</v>
      </c>
      <c r="F367" s="219">
        <v>6500.01</v>
      </c>
    </row>
    <row r="368" spans="1:6" x14ac:dyDescent="0.25">
      <c r="A368" s="219" t="s">
        <v>986</v>
      </c>
      <c r="B368" s="219" t="s">
        <v>987</v>
      </c>
      <c r="C368" s="219">
        <v>3</v>
      </c>
      <c r="D368" s="219" t="s">
        <v>1306</v>
      </c>
      <c r="E368" s="219">
        <v>1500</v>
      </c>
      <c r="F368" s="219">
        <v>4500</v>
      </c>
    </row>
    <row r="369" spans="1:6" x14ac:dyDescent="0.25">
      <c r="A369" s="219" t="s">
        <v>1411</v>
      </c>
      <c r="B369" s="219" t="s">
        <v>1412</v>
      </c>
      <c r="C369" s="219">
        <v>1</v>
      </c>
      <c r="D369" s="219" t="s">
        <v>1306</v>
      </c>
      <c r="E369" s="219">
        <v>1660</v>
      </c>
      <c r="F369" s="219">
        <v>1660</v>
      </c>
    </row>
    <row r="370" spans="1:6" x14ac:dyDescent="0.25">
      <c r="A370" s="219" t="s">
        <v>866</v>
      </c>
      <c r="B370" s="219" t="s">
        <v>590</v>
      </c>
      <c r="C370" s="219">
        <v>35</v>
      </c>
      <c r="D370" s="219" t="s">
        <v>1305</v>
      </c>
      <c r="E370" s="219">
        <v>200</v>
      </c>
      <c r="F370" s="219">
        <v>7000</v>
      </c>
    </row>
    <row r="371" spans="1:6" x14ac:dyDescent="0.25">
      <c r="A371" s="219" t="s">
        <v>867</v>
      </c>
      <c r="B371" s="219" t="s">
        <v>591</v>
      </c>
      <c r="C371" s="219">
        <v>15</v>
      </c>
      <c r="D371" s="219" t="s">
        <v>1305</v>
      </c>
      <c r="E371" s="219">
        <v>300</v>
      </c>
      <c r="F371" s="219">
        <v>4500</v>
      </c>
    </row>
    <row r="372" spans="1:6" x14ac:dyDescent="0.25">
      <c r="A372" s="219" t="s">
        <v>894</v>
      </c>
      <c r="B372" s="219" t="s">
        <v>483</v>
      </c>
      <c r="C372" s="219">
        <v>1</v>
      </c>
      <c r="D372" s="219" t="s">
        <v>1305</v>
      </c>
      <c r="E372" s="219">
        <v>1484.5</v>
      </c>
      <c r="F372" s="219">
        <v>1484.5</v>
      </c>
    </row>
    <row r="373" spans="1:6" x14ac:dyDescent="0.25">
      <c r="A373" s="219" t="s">
        <v>898</v>
      </c>
      <c r="B373" s="219" t="s">
        <v>487</v>
      </c>
      <c r="C373" s="219">
        <v>1</v>
      </c>
      <c r="D373" s="219" t="s">
        <v>1305</v>
      </c>
      <c r="E373" s="219">
        <v>2538.29</v>
      </c>
      <c r="F373" s="219">
        <v>2538.29</v>
      </c>
    </row>
    <row r="374" spans="1:6" x14ac:dyDescent="0.25">
      <c r="A374" s="219" t="s">
        <v>897</v>
      </c>
      <c r="B374" s="219" t="s">
        <v>486</v>
      </c>
      <c r="C374" s="219">
        <v>1</v>
      </c>
      <c r="D374" s="219" t="s">
        <v>1305</v>
      </c>
      <c r="E374" s="219">
        <v>1441.29</v>
      </c>
      <c r="F374" s="219">
        <v>1441.29</v>
      </c>
    </row>
    <row r="375" spans="1:6" x14ac:dyDescent="0.25">
      <c r="A375" s="219" t="s">
        <v>899</v>
      </c>
      <c r="B375" s="219" t="s">
        <v>607</v>
      </c>
      <c r="C375" s="219">
        <v>1</v>
      </c>
      <c r="D375" s="219" t="s">
        <v>1305</v>
      </c>
      <c r="E375" s="219">
        <v>1887.34</v>
      </c>
      <c r="F375" s="219">
        <v>1887.34</v>
      </c>
    </row>
    <row r="376" spans="1:6" x14ac:dyDescent="0.25">
      <c r="A376" s="219" t="s">
        <v>896</v>
      </c>
      <c r="B376" s="219" t="s">
        <v>485</v>
      </c>
      <c r="C376" s="219">
        <v>1</v>
      </c>
      <c r="D376" s="219" t="s">
        <v>1305</v>
      </c>
      <c r="E376" s="219">
        <v>1714.5</v>
      </c>
      <c r="F376" s="219">
        <v>1714.5</v>
      </c>
    </row>
    <row r="377" spans="1:6" x14ac:dyDescent="0.25">
      <c r="A377" s="219" t="s">
        <v>900</v>
      </c>
      <c r="B377" s="219" t="s">
        <v>488</v>
      </c>
      <c r="C377" s="219">
        <v>1</v>
      </c>
      <c r="D377" s="219" t="s">
        <v>1305</v>
      </c>
      <c r="E377" s="219">
        <v>899.06</v>
      </c>
      <c r="F377" s="219">
        <v>899.06</v>
      </c>
    </row>
    <row r="378" spans="1:6" x14ac:dyDescent="0.25">
      <c r="A378" s="219" t="s">
        <v>1087</v>
      </c>
      <c r="B378" s="219" t="s">
        <v>757</v>
      </c>
      <c r="C378" s="219">
        <v>5.2999999999999999E-2</v>
      </c>
      <c r="D378" s="219" t="s">
        <v>1306</v>
      </c>
      <c r="E378" s="219">
        <v>5208.33</v>
      </c>
      <c r="F378" s="219">
        <v>276.04149000000001</v>
      </c>
    </row>
    <row r="379" spans="1:6" x14ac:dyDescent="0.25">
      <c r="A379" s="219" t="s">
        <v>903</v>
      </c>
      <c r="B379" s="219" t="s">
        <v>610</v>
      </c>
      <c r="C379" s="219">
        <v>92.4</v>
      </c>
      <c r="D379" s="219" t="s">
        <v>1305</v>
      </c>
      <c r="E379" s="219">
        <v>27.25</v>
      </c>
      <c r="F379" s="219">
        <v>2517.9</v>
      </c>
    </row>
    <row r="380" spans="1:6" x14ac:dyDescent="0.25">
      <c r="A380" s="219" t="s">
        <v>908</v>
      </c>
      <c r="B380" s="219" t="s">
        <v>613</v>
      </c>
      <c r="C380" s="219">
        <v>0.17</v>
      </c>
      <c r="D380" s="219" t="s">
        <v>1306</v>
      </c>
      <c r="E380" s="219">
        <v>7511.46</v>
      </c>
      <c r="F380" s="219">
        <v>1276.9482</v>
      </c>
    </row>
    <row r="381" spans="1:6" x14ac:dyDescent="0.25">
      <c r="A381" s="219" t="s">
        <v>907</v>
      </c>
      <c r="B381" s="219" t="s">
        <v>612</v>
      </c>
      <c r="C381" s="219">
        <v>0.37</v>
      </c>
      <c r="D381" s="219" t="s">
        <v>1306</v>
      </c>
      <c r="E381" s="219">
        <v>7511.46</v>
      </c>
      <c r="F381" s="219">
        <v>2779.2402000000002</v>
      </c>
    </row>
    <row r="382" spans="1:6" x14ac:dyDescent="0.25">
      <c r="A382" s="219" t="s">
        <v>909</v>
      </c>
      <c r="B382" s="219" t="s">
        <v>614</v>
      </c>
      <c r="C382" s="219">
        <v>0.19</v>
      </c>
      <c r="D382" s="219" t="s">
        <v>1306</v>
      </c>
      <c r="E382" s="219">
        <v>8429.74</v>
      </c>
      <c r="F382" s="219">
        <v>1601.6505999999999</v>
      </c>
    </row>
    <row r="383" spans="1:6" x14ac:dyDescent="0.25">
      <c r="A383" s="219" t="s">
        <v>905</v>
      </c>
      <c r="B383" s="219" t="s">
        <v>490</v>
      </c>
      <c r="C383" s="219">
        <v>1</v>
      </c>
      <c r="D383" s="219" t="s">
        <v>1305</v>
      </c>
      <c r="E383" s="219">
        <v>416.77</v>
      </c>
      <c r="F383" s="219">
        <v>416.77</v>
      </c>
    </row>
    <row r="384" spans="1:6" x14ac:dyDescent="0.25">
      <c r="A384" s="219" t="s">
        <v>1413</v>
      </c>
      <c r="B384" s="219" t="s">
        <v>1414</v>
      </c>
      <c r="C384" s="219">
        <v>300</v>
      </c>
      <c r="D384" s="219" t="s">
        <v>1305</v>
      </c>
      <c r="E384" s="219">
        <v>41.07</v>
      </c>
      <c r="F384" s="219">
        <v>12321</v>
      </c>
    </row>
    <row r="385" spans="1:6" x14ac:dyDescent="0.25">
      <c r="A385" s="219" t="s">
        <v>1088</v>
      </c>
      <c r="B385" s="219" t="s">
        <v>1089</v>
      </c>
      <c r="C385" s="219">
        <v>1E-3</v>
      </c>
      <c r="D385" s="219" t="s">
        <v>1345</v>
      </c>
      <c r="E385" s="219">
        <v>80</v>
      </c>
      <c r="F385" s="219">
        <v>0.08</v>
      </c>
    </row>
    <row r="386" spans="1:6" x14ac:dyDescent="0.25">
      <c r="A386" s="219" t="s">
        <v>1415</v>
      </c>
      <c r="B386" s="219" t="s">
        <v>1416</v>
      </c>
      <c r="C386" s="219">
        <v>1</v>
      </c>
      <c r="D386" s="219" t="s">
        <v>1305</v>
      </c>
      <c r="E386" s="219">
        <v>3375</v>
      </c>
      <c r="F386" s="219">
        <v>3375</v>
      </c>
    </row>
    <row r="387" spans="1:6" x14ac:dyDescent="0.25">
      <c r="A387" s="219" t="s">
        <v>1054</v>
      </c>
      <c r="B387" s="219" t="s">
        <v>1055</v>
      </c>
      <c r="C387" s="219">
        <v>1.0089999999999999</v>
      </c>
      <c r="D387" s="219" t="s">
        <v>1320</v>
      </c>
      <c r="E387" s="221">
        <v>116.667</v>
      </c>
      <c r="F387" s="219">
        <v>117.71700299999999</v>
      </c>
    </row>
    <row r="388" spans="1:6" x14ac:dyDescent="0.25">
      <c r="A388" s="219" t="s">
        <v>1417</v>
      </c>
      <c r="B388" s="219" t="s">
        <v>1418</v>
      </c>
      <c r="C388" s="219">
        <v>2.4289999999999998</v>
      </c>
      <c r="D388" s="219" t="s">
        <v>1320</v>
      </c>
      <c r="E388" s="219">
        <v>123.333</v>
      </c>
      <c r="F388" s="219">
        <v>299.57585699999998</v>
      </c>
    </row>
    <row r="389" spans="1:6" x14ac:dyDescent="0.25">
      <c r="A389" s="219" t="s">
        <v>930</v>
      </c>
      <c r="B389" s="219" t="s">
        <v>630</v>
      </c>
      <c r="C389" s="219">
        <v>100</v>
      </c>
      <c r="D389" s="219" t="s">
        <v>1305</v>
      </c>
      <c r="E389" s="219">
        <v>100</v>
      </c>
      <c r="F389" s="219">
        <v>10000</v>
      </c>
    </row>
    <row r="390" spans="1:6" x14ac:dyDescent="0.25">
      <c r="A390" s="219" t="s">
        <v>886</v>
      </c>
      <c r="B390" s="219" t="s">
        <v>508</v>
      </c>
      <c r="C390" s="219">
        <v>21.808</v>
      </c>
      <c r="D390" s="219" t="s">
        <v>1305</v>
      </c>
      <c r="E390" s="219">
        <v>2910.17</v>
      </c>
      <c r="F390" s="219">
        <v>63464.987359999999</v>
      </c>
    </row>
    <row r="391" spans="1:6" x14ac:dyDescent="0.25">
      <c r="A391" s="219" t="s">
        <v>887</v>
      </c>
      <c r="B391" s="219" t="s">
        <v>509</v>
      </c>
      <c r="C391" s="219">
        <v>20</v>
      </c>
      <c r="D391" s="219" t="s">
        <v>1305</v>
      </c>
      <c r="E391" s="219">
        <v>2721.0895</v>
      </c>
      <c r="F391" s="219">
        <v>54421.79</v>
      </c>
    </row>
    <row r="392" spans="1:6" x14ac:dyDescent="0.25">
      <c r="A392" s="219" t="s">
        <v>885</v>
      </c>
      <c r="B392" s="219" t="s">
        <v>604</v>
      </c>
      <c r="C392" s="219">
        <v>11</v>
      </c>
      <c r="D392" s="219" t="s">
        <v>1305</v>
      </c>
      <c r="E392" s="219">
        <v>2180.6709999999998</v>
      </c>
      <c r="F392" s="219">
        <v>23987.380999999998</v>
      </c>
    </row>
    <row r="393" spans="1:6" x14ac:dyDescent="0.25">
      <c r="A393" s="219" t="s">
        <v>1419</v>
      </c>
      <c r="B393" s="219" t="s">
        <v>1420</v>
      </c>
      <c r="C393" s="219">
        <v>42.351999999999997</v>
      </c>
      <c r="D393" s="219" t="s">
        <v>1305</v>
      </c>
      <c r="E393" s="219">
        <v>45</v>
      </c>
      <c r="F393" s="219">
        <v>1905.84</v>
      </c>
    </row>
    <row r="394" spans="1:6" x14ac:dyDescent="0.25">
      <c r="A394" s="219" t="s">
        <v>934</v>
      </c>
      <c r="B394" s="219" t="s">
        <v>633</v>
      </c>
      <c r="C394" s="219">
        <v>60</v>
      </c>
      <c r="D394" s="219" t="s">
        <v>1305</v>
      </c>
      <c r="E394" s="219">
        <v>60</v>
      </c>
      <c r="F394" s="219">
        <v>3600</v>
      </c>
    </row>
    <row r="395" spans="1:6" x14ac:dyDescent="0.25">
      <c r="A395" s="219" t="s">
        <v>938</v>
      </c>
      <c r="B395" s="219" t="s">
        <v>635</v>
      </c>
      <c r="C395" s="219">
        <v>58.287999999999997</v>
      </c>
      <c r="D395" s="219" t="s">
        <v>1305</v>
      </c>
      <c r="E395" s="219">
        <v>54</v>
      </c>
      <c r="F395" s="219">
        <v>3147.5519999999997</v>
      </c>
    </row>
    <row r="396" spans="1:6" x14ac:dyDescent="0.25">
      <c r="A396" s="219" t="s">
        <v>933</v>
      </c>
      <c r="B396" s="219" t="s">
        <v>632</v>
      </c>
      <c r="C396" s="219">
        <v>90.287999999999997</v>
      </c>
      <c r="D396" s="219" t="s">
        <v>1305</v>
      </c>
      <c r="E396" s="219">
        <v>92</v>
      </c>
      <c r="F396" s="219">
        <v>8306.4959999999992</v>
      </c>
    </row>
    <row r="397" spans="1:6" x14ac:dyDescent="0.25">
      <c r="A397" s="219" t="s">
        <v>935</v>
      </c>
      <c r="B397" s="219" t="s">
        <v>511</v>
      </c>
      <c r="C397" s="219">
        <v>50</v>
      </c>
      <c r="D397" s="219" t="s">
        <v>1305</v>
      </c>
      <c r="E397" s="219">
        <v>60</v>
      </c>
      <c r="F397" s="219">
        <v>3000</v>
      </c>
    </row>
    <row r="398" spans="1:6" x14ac:dyDescent="0.25">
      <c r="A398" s="219" t="s">
        <v>937</v>
      </c>
      <c r="B398" s="219" t="s">
        <v>634</v>
      </c>
      <c r="C398" s="219">
        <v>94</v>
      </c>
      <c r="D398" s="219" t="s">
        <v>1305</v>
      </c>
      <c r="E398" s="219">
        <v>29.17</v>
      </c>
      <c r="F398" s="219">
        <v>2741.98</v>
      </c>
    </row>
    <row r="399" spans="1:6" x14ac:dyDescent="0.25">
      <c r="A399" s="219" t="s">
        <v>936</v>
      </c>
      <c r="B399" s="219" t="s">
        <v>512</v>
      </c>
      <c r="C399" s="219">
        <v>15</v>
      </c>
      <c r="D399" s="219" t="s">
        <v>1305</v>
      </c>
      <c r="E399" s="219">
        <v>60</v>
      </c>
      <c r="F399" s="219">
        <v>900</v>
      </c>
    </row>
    <row r="400" spans="1:6" x14ac:dyDescent="0.25">
      <c r="A400" s="219" t="s">
        <v>932</v>
      </c>
      <c r="B400" s="219" t="s">
        <v>494</v>
      </c>
      <c r="C400" s="219">
        <v>20.744</v>
      </c>
      <c r="D400" s="219" t="s">
        <v>1305</v>
      </c>
      <c r="E400" s="219">
        <v>54</v>
      </c>
      <c r="F400" s="219">
        <v>1120.1759999999999</v>
      </c>
    </row>
    <row r="401" spans="1:6" x14ac:dyDescent="0.25">
      <c r="A401" s="219" t="s">
        <v>1053</v>
      </c>
      <c r="B401" s="219" t="s">
        <v>735</v>
      </c>
      <c r="C401" s="219">
        <v>0.01</v>
      </c>
      <c r="D401" s="219" t="s">
        <v>1320</v>
      </c>
      <c r="E401" s="219">
        <v>150</v>
      </c>
      <c r="F401" s="219">
        <v>1.5</v>
      </c>
    </row>
    <row r="402" spans="1:6" x14ac:dyDescent="0.25">
      <c r="A402" s="219" t="s">
        <v>1119</v>
      </c>
      <c r="B402" s="219" t="s">
        <v>785</v>
      </c>
      <c r="C402" s="219">
        <v>10</v>
      </c>
      <c r="D402" s="219" t="s">
        <v>1305</v>
      </c>
      <c r="E402" s="219">
        <v>65.105000000000004</v>
      </c>
      <c r="F402" s="219">
        <v>651.05000000000007</v>
      </c>
    </row>
    <row r="403" spans="1:6" x14ac:dyDescent="0.25">
      <c r="A403" s="219" t="s">
        <v>922</v>
      </c>
      <c r="B403" s="219" t="s">
        <v>623</v>
      </c>
      <c r="C403" s="219">
        <v>15</v>
      </c>
      <c r="D403" s="219" t="s">
        <v>1305</v>
      </c>
      <c r="E403" s="219">
        <v>413.09</v>
      </c>
      <c r="F403" s="219">
        <v>6196.3499999999995</v>
      </c>
    </row>
    <row r="404" spans="1:6" x14ac:dyDescent="0.25">
      <c r="A404" s="219" t="s">
        <v>1190</v>
      </c>
      <c r="B404" s="219" t="s">
        <v>1191</v>
      </c>
      <c r="C404" s="219">
        <v>8.9999999999999993E-3</v>
      </c>
      <c r="D404" s="219" t="s">
        <v>1305</v>
      </c>
      <c r="E404" s="219">
        <v>15120</v>
      </c>
      <c r="F404" s="219">
        <v>136.07999999999998</v>
      </c>
    </row>
    <row r="405" spans="1:6" x14ac:dyDescent="0.25">
      <c r="A405" s="219" t="s">
        <v>1294</v>
      </c>
      <c r="B405" s="219" t="s">
        <v>1295</v>
      </c>
      <c r="C405" s="219">
        <v>175</v>
      </c>
      <c r="D405" s="219" t="s">
        <v>1305</v>
      </c>
      <c r="E405" s="219">
        <v>6.92</v>
      </c>
      <c r="F405" s="219">
        <v>1211</v>
      </c>
    </row>
    <row r="406" spans="1:6" x14ac:dyDescent="0.25">
      <c r="A406" s="219" t="s">
        <v>1296</v>
      </c>
      <c r="B406" s="219" t="s">
        <v>1297</v>
      </c>
      <c r="C406" s="219">
        <v>35</v>
      </c>
      <c r="D406" s="219" t="s">
        <v>1305</v>
      </c>
      <c r="E406" s="219">
        <v>10</v>
      </c>
      <c r="F406" s="219">
        <v>350</v>
      </c>
    </row>
    <row r="407" spans="1:6" x14ac:dyDescent="0.25">
      <c r="A407" s="219" t="s">
        <v>1128</v>
      </c>
      <c r="B407" s="219" t="s">
        <v>794</v>
      </c>
      <c r="C407" s="219">
        <v>4</v>
      </c>
      <c r="D407" s="219" t="s">
        <v>1305</v>
      </c>
      <c r="E407" s="219">
        <v>625</v>
      </c>
      <c r="F407" s="219">
        <v>2500</v>
      </c>
    </row>
    <row r="408" spans="1:6" x14ac:dyDescent="0.25">
      <c r="A408" s="219" t="s">
        <v>1245</v>
      </c>
      <c r="B408" s="219" t="s">
        <v>1246</v>
      </c>
      <c r="C408" s="219">
        <v>120</v>
      </c>
      <c r="D408" s="219" t="s">
        <v>1305</v>
      </c>
      <c r="E408" s="219">
        <v>62</v>
      </c>
      <c r="F408" s="219">
        <v>7440</v>
      </c>
    </row>
    <row r="409" spans="1:6" x14ac:dyDescent="0.25">
      <c r="A409" s="219" t="s">
        <v>1068</v>
      </c>
      <c r="B409" s="219" t="s">
        <v>744</v>
      </c>
      <c r="C409" s="219">
        <v>1</v>
      </c>
      <c r="D409" s="219" t="s">
        <v>1358</v>
      </c>
      <c r="E409" s="219">
        <v>16.670000000000002</v>
      </c>
      <c r="F409" s="219">
        <v>16.670000000000002</v>
      </c>
    </row>
    <row r="410" spans="1:6" x14ac:dyDescent="0.25">
      <c r="A410" s="219" t="s">
        <v>1292</v>
      </c>
      <c r="B410" s="219" t="s">
        <v>1293</v>
      </c>
      <c r="C410" s="219">
        <v>1</v>
      </c>
      <c r="D410" s="219" t="s">
        <v>1421</v>
      </c>
      <c r="E410" s="219">
        <v>14333.33</v>
      </c>
      <c r="F410" s="219">
        <v>14333.33</v>
      </c>
    </row>
    <row r="411" spans="1:6" x14ac:dyDescent="0.25">
      <c r="A411" s="219" t="s">
        <v>1422</v>
      </c>
      <c r="B411" s="219" t="s">
        <v>1423</v>
      </c>
      <c r="C411" s="219">
        <v>7</v>
      </c>
      <c r="D411" s="219" t="s">
        <v>1305</v>
      </c>
      <c r="E411" s="219">
        <v>5.28</v>
      </c>
      <c r="F411" s="219">
        <v>36.96</v>
      </c>
    </row>
    <row r="412" spans="1:6" x14ac:dyDescent="0.25">
      <c r="A412" s="219" t="s">
        <v>1077</v>
      </c>
      <c r="B412" s="219" t="s">
        <v>751</v>
      </c>
      <c r="C412" s="219">
        <v>1</v>
      </c>
      <c r="D412" s="219" t="s">
        <v>1305</v>
      </c>
      <c r="E412" s="219">
        <v>11.25</v>
      </c>
      <c r="F412" s="219">
        <v>11.25</v>
      </c>
    </row>
    <row r="413" spans="1:6" x14ac:dyDescent="0.25">
      <c r="A413" s="219" t="s">
        <v>951</v>
      </c>
      <c r="B413" s="219" t="s">
        <v>647</v>
      </c>
      <c r="C413" s="219">
        <v>200</v>
      </c>
      <c r="D413" s="219" t="s">
        <v>1305</v>
      </c>
      <c r="E413" s="219">
        <v>17.5</v>
      </c>
      <c r="F413" s="219">
        <v>3500</v>
      </c>
    </row>
    <row r="414" spans="1:6" x14ac:dyDescent="0.25">
      <c r="A414" s="219" t="s">
        <v>948</v>
      </c>
      <c r="B414" s="219" t="s">
        <v>644</v>
      </c>
      <c r="C414" s="219">
        <v>54</v>
      </c>
      <c r="D414" s="219" t="s">
        <v>1305</v>
      </c>
      <c r="E414" s="219">
        <v>87</v>
      </c>
      <c r="F414" s="219">
        <v>4698</v>
      </c>
    </row>
    <row r="415" spans="1:6" x14ac:dyDescent="0.25">
      <c r="A415" s="219" t="s">
        <v>947</v>
      </c>
      <c r="B415" s="219" t="s">
        <v>643</v>
      </c>
      <c r="C415" s="219">
        <v>100</v>
      </c>
      <c r="D415" s="219" t="s">
        <v>1305</v>
      </c>
      <c r="E415" s="219">
        <v>45</v>
      </c>
      <c r="F415" s="219">
        <v>4500</v>
      </c>
    </row>
    <row r="416" spans="1:6" x14ac:dyDescent="0.25">
      <c r="A416" s="219" t="s">
        <v>950</v>
      </c>
      <c r="B416" s="219" t="s">
        <v>646</v>
      </c>
      <c r="C416" s="219">
        <v>200</v>
      </c>
      <c r="D416" s="219" t="s">
        <v>1305</v>
      </c>
      <c r="E416" s="219">
        <v>23</v>
      </c>
      <c r="F416" s="219">
        <v>4600</v>
      </c>
    </row>
    <row r="417" spans="1:6" x14ac:dyDescent="0.25">
      <c r="A417" s="219" t="s">
        <v>949</v>
      </c>
      <c r="B417" s="219" t="s">
        <v>645</v>
      </c>
      <c r="C417" s="219">
        <v>200</v>
      </c>
      <c r="D417" s="219" t="s">
        <v>1305</v>
      </c>
      <c r="E417" s="219">
        <v>23</v>
      </c>
      <c r="F417" s="219">
        <v>4600</v>
      </c>
    </row>
    <row r="418" spans="1:6" x14ac:dyDescent="0.25">
      <c r="A418" s="219" t="s">
        <v>926</v>
      </c>
      <c r="B418" s="219" t="s">
        <v>627</v>
      </c>
      <c r="C418" s="219">
        <v>200</v>
      </c>
      <c r="D418" s="219" t="s">
        <v>1305</v>
      </c>
      <c r="E418" s="219">
        <v>91.51</v>
      </c>
      <c r="F418" s="219">
        <v>18302</v>
      </c>
    </row>
    <row r="419" spans="1:6" x14ac:dyDescent="0.25">
      <c r="A419" s="219" t="s">
        <v>924</v>
      </c>
      <c r="B419" s="219" t="s">
        <v>625</v>
      </c>
      <c r="C419" s="219">
        <v>20</v>
      </c>
      <c r="D419" s="219" t="s">
        <v>1305</v>
      </c>
      <c r="E419" s="219">
        <v>54.97</v>
      </c>
      <c r="F419" s="219">
        <v>1099.4000000000001</v>
      </c>
    </row>
    <row r="420" spans="1:6" x14ac:dyDescent="0.25">
      <c r="A420" s="219" t="s">
        <v>925</v>
      </c>
      <c r="B420" s="219" t="s">
        <v>626</v>
      </c>
      <c r="C420" s="219">
        <v>180</v>
      </c>
      <c r="D420" s="219" t="s">
        <v>1305</v>
      </c>
      <c r="E420" s="219">
        <v>54.97</v>
      </c>
      <c r="F420" s="219">
        <v>9894.6</v>
      </c>
    </row>
    <row r="421" spans="1:6" x14ac:dyDescent="0.25">
      <c r="A421" s="219" t="s">
        <v>928</v>
      </c>
      <c r="B421" s="219" t="s">
        <v>629</v>
      </c>
      <c r="C421" s="219">
        <v>170</v>
      </c>
      <c r="D421" s="219" t="s">
        <v>1305</v>
      </c>
      <c r="E421" s="219">
        <v>54.97</v>
      </c>
      <c r="F421" s="219">
        <v>9344.9</v>
      </c>
    </row>
    <row r="422" spans="1:6" x14ac:dyDescent="0.25">
      <c r="A422" s="219" t="s">
        <v>927</v>
      </c>
      <c r="B422" s="219" t="s">
        <v>628</v>
      </c>
      <c r="C422" s="219">
        <v>200</v>
      </c>
      <c r="D422" s="219" t="s">
        <v>1305</v>
      </c>
      <c r="E422" s="219">
        <v>54.97</v>
      </c>
      <c r="F422" s="219">
        <v>10994</v>
      </c>
    </row>
    <row r="423" spans="1:6" x14ac:dyDescent="0.25">
      <c r="A423" s="219" t="s">
        <v>808</v>
      </c>
      <c r="B423" s="219" t="s">
        <v>548</v>
      </c>
      <c r="C423" s="219">
        <v>6</v>
      </c>
      <c r="D423" s="219" t="s">
        <v>1305</v>
      </c>
      <c r="E423" s="219">
        <v>18.02</v>
      </c>
      <c r="F423" s="219">
        <v>108.12</v>
      </c>
    </row>
    <row r="424" spans="1:6" x14ac:dyDescent="0.25">
      <c r="A424" s="219" t="s">
        <v>1115</v>
      </c>
      <c r="B424" s="219" t="s">
        <v>781</v>
      </c>
      <c r="C424" s="219">
        <v>100</v>
      </c>
      <c r="D424" s="219" t="s">
        <v>1305</v>
      </c>
      <c r="E424" s="219">
        <v>15.256</v>
      </c>
      <c r="F424" s="219">
        <v>1525.6</v>
      </c>
    </row>
    <row r="425" spans="1:6" x14ac:dyDescent="0.25">
      <c r="A425" s="219" t="s">
        <v>1117</v>
      </c>
      <c r="B425" s="219" t="s">
        <v>783</v>
      </c>
      <c r="C425" s="219">
        <v>100</v>
      </c>
      <c r="D425" s="219" t="s">
        <v>1305</v>
      </c>
      <c r="E425" s="219">
        <v>19.494</v>
      </c>
      <c r="F425" s="219">
        <v>1949.4</v>
      </c>
    </row>
    <row r="426" spans="1:6" x14ac:dyDescent="0.25">
      <c r="A426" s="219" t="s">
        <v>1116</v>
      </c>
      <c r="B426" s="219" t="s">
        <v>782</v>
      </c>
      <c r="C426" s="219">
        <v>100</v>
      </c>
      <c r="D426" s="219" t="s">
        <v>1305</v>
      </c>
      <c r="E426" s="219">
        <v>12.712999999999999</v>
      </c>
      <c r="F426" s="219">
        <v>1271.3</v>
      </c>
    </row>
    <row r="427" spans="1:6" x14ac:dyDescent="0.25">
      <c r="A427" s="219" t="s">
        <v>1001</v>
      </c>
      <c r="B427" s="219" t="s">
        <v>689</v>
      </c>
      <c r="C427" s="219">
        <v>40</v>
      </c>
      <c r="D427" s="219" t="s">
        <v>1305</v>
      </c>
      <c r="E427" s="219">
        <v>26.5</v>
      </c>
      <c r="F427" s="219">
        <v>1060</v>
      </c>
    </row>
    <row r="428" spans="1:6" x14ac:dyDescent="0.25">
      <c r="A428" s="219" t="s">
        <v>1424</v>
      </c>
      <c r="B428" s="219" t="s">
        <v>1425</v>
      </c>
      <c r="C428" s="219">
        <v>88</v>
      </c>
      <c r="D428" s="219" t="s">
        <v>1305</v>
      </c>
      <c r="E428" s="219">
        <v>24.17</v>
      </c>
      <c r="F428" s="219">
        <v>2126.96</v>
      </c>
    </row>
    <row r="429" spans="1:6" x14ac:dyDescent="0.25">
      <c r="A429" s="219" t="s">
        <v>917</v>
      </c>
      <c r="B429" s="219" t="s">
        <v>620</v>
      </c>
      <c r="C429" s="219">
        <v>8</v>
      </c>
      <c r="D429" s="219" t="s">
        <v>1305</v>
      </c>
      <c r="E429" s="219">
        <v>104.7</v>
      </c>
      <c r="F429" s="219">
        <v>837.6</v>
      </c>
    </row>
    <row r="430" spans="1:6" x14ac:dyDescent="0.25">
      <c r="A430" s="219" t="s">
        <v>1122</v>
      </c>
      <c r="B430" s="219" t="s">
        <v>788</v>
      </c>
      <c r="C430" s="219">
        <v>2</v>
      </c>
      <c r="D430" s="219" t="s">
        <v>1305</v>
      </c>
      <c r="E430" s="219">
        <v>2085</v>
      </c>
      <c r="F430" s="219">
        <v>4170</v>
      </c>
    </row>
    <row r="431" spans="1:6" x14ac:dyDescent="0.25">
      <c r="A431" s="219" t="s">
        <v>1031</v>
      </c>
      <c r="B431" s="219" t="s">
        <v>716</v>
      </c>
      <c r="C431" s="219">
        <v>2</v>
      </c>
      <c r="D431" s="219" t="s">
        <v>1305</v>
      </c>
      <c r="E431" s="219">
        <v>7500</v>
      </c>
      <c r="F431" s="219">
        <v>15000</v>
      </c>
    </row>
    <row r="432" spans="1:6" x14ac:dyDescent="0.25">
      <c r="A432" s="219" t="s">
        <v>1275</v>
      </c>
      <c r="B432" s="219" t="s">
        <v>1276</v>
      </c>
      <c r="C432" s="219">
        <v>202</v>
      </c>
      <c r="D432" s="219" t="s">
        <v>1345</v>
      </c>
      <c r="E432" s="219">
        <v>48.332999999999998</v>
      </c>
      <c r="F432" s="219">
        <v>9763.2659999999996</v>
      </c>
    </row>
    <row r="433" spans="1:6" x14ac:dyDescent="0.25">
      <c r="A433" s="219" t="s">
        <v>1186</v>
      </c>
      <c r="B433" s="219" t="s">
        <v>1187</v>
      </c>
      <c r="C433" s="219">
        <v>40</v>
      </c>
      <c r="D433" s="219" t="s">
        <v>1342</v>
      </c>
      <c r="E433" s="219">
        <v>83.33</v>
      </c>
      <c r="F433" s="219">
        <v>3333.2</v>
      </c>
    </row>
    <row r="434" spans="1:6" x14ac:dyDescent="0.25">
      <c r="A434" s="219" t="s">
        <v>1121</v>
      </c>
      <c r="B434" s="219" t="s">
        <v>787</v>
      </c>
      <c r="C434" s="219">
        <v>1</v>
      </c>
      <c r="D434" s="219" t="s">
        <v>1305</v>
      </c>
      <c r="E434" s="219">
        <v>54.66</v>
      </c>
      <c r="F434" s="219">
        <v>54.66</v>
      </c>
    </row>
    <row r="435" spans="1:6" x14ac:dyDescent="0.25">
      <c r="A435" s="219" t="s">
        <v>960</v>
      </c>
      <c r="B435" s="219" t="s">
        <v>654</v>
      </c>
      <c r="C435" s="219">
        <v>10</v>
      </c>
      <c r="D435" s="219" t="s">
        <v>1306</v>
      </c>
      <c r="E435" s="219">
        <v>140</v>
      </c>
      <c r="F435" s="219">
        <v>1400</v>
      </c>
    </row>
    <row r="436" spans="1:6" x14ac:dyDescent="0.25">
      <c r="A436" s="219" t="s">
        <v>904</v>
      </c>
      <c r="B436" s="219" t="s">
        <v>489</v>
      </c>
      <c r="C436" s="219">
        <v>1</v>
      </c>
      <c r="D436" s="219" t="s">
        <v>1305</v>
      </c>
      <c r="E436" s="219">
        <v>3270</v>
      </c>
      <c r="F436" s="219">
        <v>3270</v>
      </c>
    </row>
    <row r="437" spans="1:6" x14ac:dyDescent="0.25">
      <c r="A437" s="219" t="s">
        <v>1426</v>
      </c>
      <c r="B437" s="219" t="s">
        <v>1427</v>
      </c>
      <c r="C437" s="219">
        <v>3</v>
      </c>
      <c r="D437" s="219" t="s">
        <v>1305</v>
      </c>
      <c r="E437" s="219">
        <v>666.67</v>
      </c>
      <c r="F437" s="219">
        <v>2000.0099999999998</v>
      </c>
    </row>
    <row r="438" spans="1:6" x14ac:dyDescent="0.25">
      <c r="A438" s="219" t="s">
        <v>1428</v>
      </c>
      <c r="B438" s="219" t="s">
        <v>1429</v>
      </c>
      <c r="C438" s="219">
        <v>10</v>
      </c>
      <c r="D438" s="219" t="s">
        <v>1305</v>
      </c>
      <c r="E438" s="219">
        <v>416.67</v>
      </c>
      <c r="F438" s="219">
        <v>4166.7</v>
      </c>
    </row>
    <row r="439" spans="1:6" x14ac:dyDescent="0.25">
      <c r="A439" s="219" t="s">
        <v>1430</v>
      </c>
      <c r="B439" s="219" t="s">
        <v>1431</v>
      </c>
      <c r="C439" s="219">
        <v>10</v>
      </c>
      <c r="D439" s="219" t="s">
        <v>1305</v>
      </c>
      <c r="E439" s="219">
        <v>500</v>
      </c>
      <c r="F439" s="219">
        <v>5000</v>
      </c>
    </row>
    <row r="440" spans="1:6" x14ac:dyDescent="0.25">
      <c r="A440" s="219" t="s">
        <v>865</v>
      </c>
      <c r="B440" s="219" t="s">
        <v>505</v>
      </c>
      <c r="C440" s="219">
        <v>15</v>
      </c>
      <c r="D440" s="219" t="s">
        <v>1305</v>
      </c>
      <c r="E440" s="219">
        <v>210</v>
      </c>
      <c r="F440" s="219">
        <v>3150</v>
      </c>
    </row>
    <row r="441" spans="1:6" x14ac:dyDescent="0.25">
      <c r="A441" s="219" t="s">
        <v>1023</v>
      </c>
      <c r="B441" s="219" t="s">
        <v>711</v>
      </c>
      <c r="C441" s="219">
        <v>1.87</v>
      </c>
      <c r="D441" s="219" t="s">
        <v>1358</v>
      </c>
      <c r="E441" s="219">
        <v>2085</v>
      </c>
      <c r="F441" s="219">
        <v>3898.9500000000003</v>
      </c>
    </row>
    <row r="442" spans="1:6" x14ac:dyDescent="0.25">
      <c r="A442" s="219" t="s">
        <v>1249</v>
      </c>
      <c r="B442" s="219" t="s">
        <v>1250</v>
      </c>
      <c r="C442" s="219">
        <v>105</v>
      </c>
      <c r="D442" s="219" t="s">
        <v>1305</v>
      </c>
      <c r="E442" s="219">
        <v>252.95</v>
      </c>
      <c r="F442" s="219">
        <v>26559.75</v>
      </c>
    </row>
    <row r="443" spans="1:6" x14ac:dyDescent="0.25">
      <c r="A443" s="219" t="s">
        <v>1111</v>
      </c>
      <c r="B443" s="219" t="s">
        <v>777</v>
      </c>
      <c r="C443" s="219">
        <v>30</v>
      </c>
      <c r="D443" s="219" t="s">
        <v>1305</v>
      </c>
      <c r="E443" s="219">
        <v>413.11</v>
      </c>
      <c r="F443" s="219">
        <v>12393.300000000001</v>
      </c>
    </row>
    <row r="444" spans="1:6" x14ac:dyDescent="0.25">
      <c r="A444" s="219" t="s">
        <v>1110</v>
      </c>
      <c r="B444" s="219" t="s">
        <v>776</v>
      </c>
      <c r="C444" s="219">
        <v>32</v>
      </c>
      <c r="D444" s="219" t="s">
        <v>1305</v>
      </c>
      <c r="E444" s="219">
        <v>478.46100000000001</v>
      </c>
      <c r="F444" s="219">
        <v>15310.752</v>
      </c>
    </row>
    <row r="445" spans="1:6" x14ac:dyDescent="0.25">
      <c r="A445" s="219" t="s">
        <v>1109</v>
      </c>
      <c r="B445" s="219" t="s">
        <v>775</v>
      </c>
      <c r="C445" s="219">
        <v>50</v>
      </c>
      <c r="D445" s="219" t="s">
        <v>1305</v>
      </c>
      <c r="E445" s="219">
        <v>379.69799999999998</v>
      </c>
      <c r="F445" s="219">
        <v>18984.899999999998</v>
      </c>
    </row>
    <row r="446" spans="1:6" x14ac:dyDescent="0.25">
      <c r="A446" s="219" t="s">
        <v>1432</v>
      </c>
      <c r="B446" s="219" t="s">
        <v>1433</v>
      </c>
      <c r="C446" s="219">
        <v>1</v>
      </c>
      <c r="D446" s="219" t="s">
        <v>1305</v>
      </c>
      <c r="E446" s="219">
        <v>1133.33</v>
      </c>
      <c r="F446" s="219">
        <v>1133.33</v>
      </c>
    </row>
    <row r="447" spans="1:6" x14ac:dyDescent="0.25">
      <c r="A447" s="219" t="s">
        <v>1434</v>
      </c>
      <c r="B447" s="219" t="s">
        <v>1435</v>
      </c>
      <c r="C447" s="219">
        <v>1</v>
      </c>
      <c r="D447" s="219" t="s">
        <v>1305</v>
      </c>
      <c r="E447" s="219">
        <v>800</v>
      </c>
      <c r="F447" s="219">
        <v>800</v>
      </c>
    </row>
    <row r="448" spans="1:6" x14ac:dyDescent="0.25">
      <c r="A448" s="219" t="s">
        <v>1166</v>
      </c>
      <c r="B448" s="219" t="s">
        <v>1167</v>
      </c>
      <c r="C448" s="219">
        <v>0.01</v>
      </c>
      <c r="D448" s="219" t="s">
        <v>1305</v>
      </c>
      <c r="E448" s="219">
        <v>1266.67</v>
      </c>
      <c r="F448" s="219">
        <v>12.666700000000001</v>
      </c>
    </row>
    <row r="449" spans="1:6" x14ac:dyDescent="0.25">
      <c r="A449" s="219" t="s">
        <v>1436</v>
      </c>
      <c r="B449" s="219" t="s">
        <v>1437</v>
      </c>
      <c r="C449" s="219">
        <v>3</v>
      </c>
      <c r="D449" s="219" t="s">
        <v>1305</v>
      </c>
      <c r="E449" s="219">
        <v>1600</v>
      </c>
      <c r="F449" s="219">
        <v>4800</v>
      </c>
    </row>
    <row r="450" spans="1:6" x14ac:dyDescent="0.25">
      <c r="A450" s="219" t="s">
        <v>1438</v>
      </c>
      <c r="B450" s="219" t="s">
        <v>1439</v>
      </c>
      <c r="C450" s="219">
        <v>1</v>
      </c>
      <c r="D450" s="219" t="s">
        <v>1305</v>
      </c>
      <c r="E450" s="219">
        <v>1000</v>
      </c>
      <c r="F450" s="219">
        <v>1000</v>
      </c>
    </row>
    <row r="451" spans="1:6" x14ac:dyDescent="0.25">
      <c r="A451" s="219" t="s">
        <v>1162</v>
      </c>
      <c r="B451" s="219" t="s">
        <v>1163</v>
      </c>
      <c r="C451" s="219">
        <v>2</v>
      </c>
      <c r="D451" s="219" t="s">
        <v>1305</v>
      </c>
      <c r="E451" s="219">
        <v>1666.6</v>
      </c>
      <c r="F451" s="219">
        <v>3333.2</v>
      </c>
    </row>
    <row r="452" spans="1:6" x14ac:dyDescent="0.25">
      <c r="A452" s="219" t="s">
        <v>1168</v>
      </c>
      <c r="B452" s="219" t="s">
        <v>1169</v>
      </c>
      <c r="C452" s="219">
        <v>1</v>
      </c>
      <c r="D452" s="219" t="s">
        <v>1305</v>
      </c>
      <c r="E452" s="219">
        <v>733.33</v>
      </c>
      <c r="F452" s="219">
        <v>733.33</v>
      </c>
    </row>
    <row r="453" spans="1:6" x14ac:dyDescent="0.25">
      <c r="A453" s="219" t="s">
        <v>1440</v>
      </c>
      <c r="B453" s="219" t="s">
        <v>1441</v>
      </c>
      <c r="C453" s="219">
        <v>1</v>
      </c>
      <c r="D453" s="219" t="s">
        <v>1305</v>
      </c>
      <c r="E453" s="219">
        <v>1400</v>
      </c>
      <c r="F453" s="219">
        <v>1400</v>
      </c>
    </row>
    <row r="454" spans="1:6" x14ac:dyDescent="0.25">
      <c r="A454" s="219" t="s">
        <v>1290</v>
      </c>
      <c r="B454" s="219" t="s">
        <v>1291</v>
      </c>
      <c r="C454" s="219">
        <v>1000</v>
      </c>
      <c r="D454" s="219" t="s">
        <v>1305</v>
      </c>
      <c r="E454" s="219">
        <v>2.75</v>
      </c>
      <c r="F454" s="219">
        <v>2750</v>
      </c>
    </row>
    <row r="455" spans="1:6" x14ac:dyDescent="0.25">
      <c r="A455" s="219" t="s">
        <v>871</v>
      </c>
      <c r="B455" s="219" t="s">
        <v>479</v>
      </c>
      <c r="C455" s="219">
        <v>3</v>
      </c>
      <c r="D455" s="219" t="s">
        <v>1320</v>
      </c>
      <c r="E455" s="219">
        <v>260.33499999999998</v>
      </c>
      <c r="F455" s="219">
        <v>781.00499999999988</v>
      </c>
    </row>
    <row r="456" spans="1:6" x14ac:dyDescent="0.25">
      <c r="A456" s="219" t="s">
        <v>888</v>
      </c>
      <c r="B456" s="219" t="s">
        <v>605</v>
      </c>
      <c r="C456" s="219">
        <v>19</v>
      </c>
      <c r="D456" s="219" t="s">
        <v>1305</v>
      </c>
      <c r="E456" s="219">
        <v>700</v>
      </c>
      <c r="F456" s="219">
        <v>13300</v>
      </c>
    </row>
    <row r="457" spans="1:6" x14ac:dyDescent="0.25">
      <c r="A457" s="219" t="s">
        <v>891</v>
      </c>
      <c r="B457" s="219" t="s">
        <v>480</v>
      </c>
      <c r="C457" s="219">
        <v>2</v>
      </c>
      <c r="D457" s="219" t="s">
        <v>1305</v>
      </c>
      <c r="E457" s="219">
        <v>2945</v>
      </c>
      <c r="F457" s="219">
        <v>5890</v>
      </c>
    </row>
    <row r="458" spans="1:6" x14ac:dyDescent="0.25">
      <c r="A458" s="219" t="s">
        <v>1442</v>
      </c>
      <c r="B458" s="219" t="s">
        <v>1443</v>
      </c>
      <c r="C458" s="219">
        <v>3</v>
      </c>
      <c r="D458" s="219" t="s">
        <v>1305</v>
      </c>
      <c r="E458" s="219">
        <v>833.33</v>
      </c>
      <c r="F458" s="219">
        <v>2499.9900000000002</v>
      </c>
    </row>
    <row r="459" spans="1:6" x14ac:dyDescent="0.25">
      <c r="A459" s="219" t="s">
        <v>1444</v>
      </c>
      <c r="B459" s="219" t="s">
        <v>1445</v>
      </c>
      <c r="C459" s="219">
        <v>5</v>
      </c>
      <c r="D459" s="219" t="s">
        <v>1305</v>
      </c>
      <c r="E459" s="219">
        <v>916.67</v>
      </c>
      <c r="F459" s="219">
        <v>4583.3499999999995</v>
      </c>
    </row>
    <row r="460" spans="1:6" x14ac:dyDescent="0.25">
      <c r="A460" s="219" t="s">
        <v>1446</v>
      </c>
      <c r="B460" s="219" t="s">
        <v>1447</v>
      </c>
      <c r="C460" s="219">
        <v>3</v>
      </c>
      <c r="D460" s="219" t="s">
        <v>1305</v>
      </c>
      <c r="E460" s="219">
        <v>833.33</v>
      </c>
      <c r="F460" s="219">
        <v>2499.9900000000002</v>
      </c>
    </row>
    <row r="461" spans="1:6" x14ac:dyDescent="0.25">
      <c r="A461" s="219" t="s">
        <v>1261</v>
      </c>
      <c r="B461" s="219" t="s">
        <v>1262</v>
      </c>
      <c r="C461" s="219">
        <v>13</v>
      </c>
      <c r="D461" s="219" t="s">
        <v>1305</v>
      </c>
      <c r="E461" s="219">
        <v>416.67</v>
      </c>
      <c r="F461" s="219">
        <v>5416.71</v>
      </c>
    </row>
    <row r="462" spans="1:6" x14ac:dyDescent="0.25">
      <c r="A462" s="219" t="s">
        <v>1080</v>
      </c>
      <c r="B462" s="219" t="s">
        <v>754</v>
      </c>
      <c r="C462" s="219">
        <v>26</v>
      </c>
      <c r="D462" s="219" t="s">
        <v>1305</v>
      </c>
      <c r="E462" s="219">
        <v>541.66999999999996</v>
      </c>
      <c r="F462" s="219">
        <v>14083.419999999998</v>
      </c>
    </row>
    <row r="463" spans="1:6" x14ac:dyDescent="0.25">
      <c r="A463" s="219" t="s">
        <v>1448</v>
      </c>
      <c r="B463" s="219" t="s">
        <v>1449</v>
      </c>
      <c r="C463" s="219">
        <v>5</v>
      </c>
      <c r="D463" s="219" t="s">
        <v>1305</v>
      </c>
      <c r="E463" s="219">
        <v>750</v>
      </c>
      <c r="F463" s="219">
        <v>3750</v>
      </c>
    </row>
    <row r="464" spans="1:6" x14ac:dyDescent="0.25">
      <c r="A464" s="219" t="s">
        <v>1450</v>
      </c>
      <c r="B464" s="219" t="s">
        <v>1451</v>
      </c>
      <c r="C464" s="219">
        <v>3</v>
      </c>
      <c r="D464" s="219" t="s">
        <v>1305</v>
      </c>
      <c r="E464" s="219">
        <v>791.67</v>
      </c>
      <c r="F464" s="219">
        <v>2375.0099999999998</v>
      </c>
    </row>
    <row r="465" spans="1:6" x14ac:dyDescent="0.25">
      <c r="A465" s="219" t="s">
        <v>1452</v>
      </c>
      <c r="B465" s="219" t="s">
        <v>1453</v>
      </c>
      <c r="C465" s="219">
        <v>3</v>
      </c>
      <c r="D465" s="219" t="s">
        <v>1305</v>
      </c>
      <c r="E465" s="219">
        <v>875</v>
      </c>
      <c r="F465" s="219">
        <v>2625</v>
      </c>
    </row>
    <row r="466" spans="1:6" x14ac:dyDescent="0.25">
      <c r="A466" s="219" t="s">
        <v>868</v>
      </c>
      <c r="B466" s="219" t="s">
        <v>478</v>
      </c>
      <c r="C466" s="219">
        <v>4</v>
      </c>
      <c r="D466" s="219" t="s">
        <v>1305</v>
      </c>
      <c r="E466" s="219">
        <v>570.83000000000004</v>
      </c>
      <c r="F466" s="219">
        <v>2283.3200000000002</v>
      </c>
    </row>
    <row r="467" spans="1:6" x14ac:dyDescent="0.25">
      <c r="A467" s="219" t="s">
        <v>872</v>
      </c>
      <c r="B467" s="219" t="s">
        <v>594</v>
      </c>
      <c r="C467" s="219">
        <v>2</v>
      </c>
      <c r="D467" s="219" t="s">
        <v>1305</v>
      </c>
      <c r="E467" s="219">
        <v>658.33</v>
      </c>
      <c r="F467" s="219">
        <v>1316.66</v>
      </c>
    </row>
    <row r="468" spans="1:6" x14ac:dyDescent="0.25">
      <c r="A468" s="219" t="s">
        <v>874</v>
      </c>
      <c r="B468" s="219" t="s">
        <v>596</v>
      </c>
      <c r="C468" s="219">
        <v>5</v>
      </c>
      <c r="D468" s="219" t="s">
        <v>1305</v>
      </c>
      <c r="E468" s="219">
        <v>393.9</v>
      </c>
      <c r="F468" s="219">
        <v>1969.5</v>
      </c>
    </row>
    <row r="469" spans="1:6" x14ac:dyDescent="0.25">
      <c r="A469" s="219" t="s">
        <v>857</v>
      </c>
      <c r="B469" s="219" t="s">
        <v>587</v>
      </c>
      <c r="C469" s="219">
        <v>100</v>
      </c>
      <c r="D469" s="219" t="s">
        <v>1305</v>
      </c>
      <c r="E469" s="219">
        <v>1.25</v>
      </c>
      <c r="F469" s="219">
        <v>125</v>
      </c>
    </row>
    <row r="470" spans="1:6" x14ac:dyDescent="0.25">
      <c r="A470" s="219" t="s">
        <v>1148</v>
      </c>
      <c r="B470" s="219" t="s">
        <v>1149</v>
      </c>
      <c r="C470" s="219">
        <v>20</v>
      </c>
      <c r="D470" s="219" t="s">
        <v>1305</v>
      </c>
      <c r="E470" s="219">
        <v>4</v>
      </c>
      <c r="F470" s="219">
        <v>80</v>
      </c>
    </row>
    <row r="471" spans="1:6" ht="15.75" thickBot="1" x14ac:dyDescent="0.3">
      <c r="D471" s="219"/>
      <c r="E471" s="219"/>
      <c r="F471" s="219"/>
    </row>
    <row r="472" spans="1:6" ht="16.5" thickBot="1" x14ac:dyDescent="0.3">
      <c r="D472" s="226" t="s">
        <v>534</v>
      </c>
      <c r="E472" s="227"/>
      <c r="F472" s="228">
        <v>3358578.5230733985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performanca</vt:lpstr>
      <vt:lpstr>te ardh-shpenz</vt:lpstr>
      <vt:lpstr>cash flow</vt:lpstr>
      <vt:lpstr>levizjet ne kapital</vt:lpstr>
      <vt:lpstr>shenime shpjeguese</vt:lpstr>
      <vt:lpstr>AAGJM</vt:lpstr>
      <vt:lpstr>INVENTAR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G.LINE</dc:creator>
  <cp:lastModifiedBy>vasilika prifti</cp:lastModifiedBy>
  <cp:lastPrinted>2023-03-30T09:40:09Z</cp:lastPrinted>
  <dcterms:created xsi:type="dcterms:W3CDTF">2020-06-12T13:32:41Z</dcterms:created>
  <dcterms:modified xsi:type="dcterms:W3CDTF">2024-06-13T07:45:22Z</dcterms:modified>
</cp:coreProperties>
</file>